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C:\Users\User\Google Drive\#EV\Phase II\"/>
    </mc:Choice>
  </mc:AlternateContent>
  <xr:revisionPtr revIDLastSave="0" documentId="13_ncr:1_{C27A522F-2025-4ED7-AD22-C4B9EF1C326D}" xr6:coauthVersionLast="45" xr6:coauthVersionMax="45" xr10:uidLastSave="{00000000-0000-0000-0000-000000000000}"/>
  <bookViews>
    <workbookView xWindow="-120" yWindow="-120" windowWidth="19800" windowHeight="11760" tabRatio="670" xr2:uid="{00000000-000D-0000-FFFF-FFFF00000000}"/>
  </bookViews>
  <sheets>
    <sheet name="Index" sheetId="4" r:id="rId1"/>
    <sheet name="VSM output" sheetId="19" r:id="rId2"/>
    <sheet name="Value-add - EV" sheetId="5" r:id="rId3"/>
    <sheet name="Value-add - ICEV" sheetId="13" r:id="rId4"/>
    <sheet name="Jobs - EV" sheetId="20" r:id="rId5"/>
    <sheet name="Jobs - ICEV" sheetId="21" r:id="rId6"/>
    <sheet name="Oil import" sheetId="6" r:id="rId7"/>
    <sheet name="Revenue" sheetId="12" r:id="rId8"/>
    <sheet name="GHG emissions" sheetId="25" r:id="rId9"/>
    <sheet name="CO Emissions" sheetId="24" r:id="rId10"/>
    <sheet name="NOx Emissions" sheetId="23" r:id="rId11"/>
    <sheet name="PM Emissions" sheetId="22" r:id="rId12"/>
    <sheet name="TCO" sheetId="26" r:id="rId13"/>
  </sheets>
  <externalReferences>
    <externalReference r:id="rId14"/>
  </externalReferences>
  <calcPr calcId="181029"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26" l="1"/>
  <c r="E14" i="26"/>
  <c r="E15" i="26"/>
  <c r="E12" i="26"/>
  <c r="J6" i="26"/>
  <c r="J7" i="26"/>
  <c r="J8" i="26"/>
  <c r="J5" i="26"/>
  <c r="F8" i="26"/>
  <c r="F6" i="26"/>
  <c r="F7" i="26"/>
  <c r="F5" i="26"/>
  <c r="D6" i="26"/>
  <c r="D7" i="26"/>
  <c r="D8" i="26"/>
  <c r="D5" i="26"/>
  <c r="G8" i="26" l="1"/>
  <c r="H8" i="26" s="1"/>
  <c r="E8" i="26"/>
  <c r="G7" i="26"/>
  <c r="H7" i="26" s="1"/>
  <c r="E7" i="26"/>
  <c r="K7" i="26" s="1"/>
  <c r="L7" i="26" s="1"/>
  <c r="G6" i="26"/>
  <c r="H6" i="26" s="1"/>
  <c r="E6" i="26"/>
  <c r="G5" i="26"/>
  <c r="H5" i="26" s="1"/>
  <c r="E5" i="26"/>
  <c r="AB44" i="26"/>
  <c r="AA44" i="26"/>
  <c r="AA43" i="26"/>
  <c r="AB42" i="26"/>
  <c r="AB43" i="26" s="1"/>
  <c r="AA42" i="26"/>
  <c r="K35" i="26" s="1"/>
  <c r="M64" i="26"/>
  <c r="L64" i="26"/>
  <c r="K64" i="26"/>
  <c r="J64" i="26"/>
  <c r="I64" i="26"/>
  <c r="H64" i="26"/>
  <c r="G64" i="26"/>
  <c r="F64" i="26"/>
  <c r="E64" i="26"/>
  <c r="D64" i="26"/>
  <c r="M40" i="26"/>
  <c r="L40" i="26"/>
  <c r="K40" i="26"/>
  <c r="J40" i="26"/>
  <c r="I40" i="26"/>
  <c r="H40" i="26"/>
  <c r="G40" i="26"/>
  <c r="F40" i="26"/>
  <c r="E40" i="26"/>
  <c r="D40" i="26"/>
  <c r="AA38" i="26"/>
  <c r="M62" i="26"/>
  <c r="L62" i="26"/>
  <c r="K62" i="26"/>
  <c r="J62" i="26"/>
  <c r="I62" i="26"/>
  <c r="H62" i="26"/>
  <c r="G62" i="26"/>
  <c r="F62" i="26"/>
  <c r="E62" i="26"/>
  <c r="D62" i="26"/>
  <c r="M38" i="26"/>
  <c r="L38" i="26"/>
  <c r="K38" i="26"/>
  <c r="J38" i="26"/>
  <c r="I38" i="26"/>
  <c r="H38" i="26"/>
  <c r="G38" i="26"/>
  <c r="F38" i="26"/>
  <c r="E38" i="26"/>
  <c r="D38" i="26"/>
  <c r="M61" i="26"/>
  <c r="L61" i="26"/>
  <c r="K61" i="26"/>
  <c r="J61" i="26"/>
  <c r="I61" i="26"/>
  <c r="H61" i="26"/>
  <c r="G61" i="26"/>
  <c r="F61" i="26"/>
  <c r="E61" i="26"/>
  <c r="D61" i="26"/>
  <c r="M37" i="26"/>
  <c r="L37" i="26"/>
  <c r="K37" i="26"/>
  <c r="J37" i="26"/>
  <c r="I37" i="26"/>
  <c r="H37" i="26"/>
  <c r="G37" i="26"/>
  <c r="F37" i="26"/>
  <c r="E37" i="26"/>
  <c r="D37" i="26"/>
  <c r="M60" i="26"/>
  <c r="L60" i="26"/>
  <c r="K60" i="26"/>
  <c r="J60" i="26"/>
  <c r="I60" i="26"/>
  <c r="H60" i="26"/>
  <c r="G60" i="26"/>
  <c r="F60" i="26"/>
  <c r="E60" i="26"/>
  <c r="D60" i="26"/>
  <c r="M36" i="26"/>
  <c r="L36" i="26"/>
  <c r="K36" i="26"/>
  <c r="J36" i="26"/>
  <c r="I36" i="26"/>
  <c r="H36" i="26"/>
  <c r="G36" i="26"/>
  <c r="F36" i="26"/>
  <c r="E36" i="26"/>
  <c r="D36" i="26"/>
  <c r="M59" i="26"/>
  <c r="L59" i="26"/>
  <c r="K59" i="26"/>
  <c r="J59" i="26"/>
  <c r="I59" i="26"/>
  <c r="H59" i="26"/>
  <c r="G59" i="26"/>
  <c r="F59" i="26"/>
  <c r="E59" i="26"/>
  <c r="D59" i="26"/>
  <c r="M35" i="26"/>
  <c r="I35" i="26"/>
  <c r="F35" i="26"/>
  <c r="E35" i="26"/>
  <c r="D35" i="26"/>
  <c r="M52" i="26"/>
  <c r="M57" i="26" s="1"/>
  <c r="L52" i="26"/>
  <c r="L57" i="26" s="1"/>
  <c r="K52" i="26"/>
  <c r="K57" i="26" s="1"/>
  <c r="J52" i="26"/>
  <c r="J57" i="26" s="1"/>
  <c r="I52" i="26"/>
  <c r="I57" i="26" s="1"/>
  <c r="H52" i="26"/>
  <c r="H57" i="26" s="1"/>
  <c r="G52" i="26"/>
  <c r="G57" i="26" s="1"/>
  <c r="F52" i="26"/>
  <c r="F57" i="26" s="1"/>
  <c r="E52" i="26"/>
  <c r="E57" i="26" s="1"/>
  <c r="D52" i="26"/>
  <c r="D57" i="26" s="1"/>
  <c r="M28" i="26"/>
  <c r="M33" i="26" s="1"/>
  <c r="L28" i="26"/>
  <c r="L33" i="26" s="1"/>
  <c r="K28" i="26"/>
  <c r="K33" i="26" s="1"/>
  <c r="J28" i="26"/>
  <c r="J33" i="26" s="1"/>
  <c r="I28" i="26"/>
  <c r="I33" i="26" s="1"/>
  <c r="H28" i="26"/>
  <c r="H33" i="26" s="1"/>
  <c r="G28" i="26"/>
  <c r="G33" i="26" s="1"/>
  <c r="F28" i="26"/>
  <c r="F33" i="26" s="1"/>
  <c r="E28" i="26"/>
  <c r="E33" i="26" s="1"/>
  <c r="D28" i="26"/>
  <c r="D33" i="26" s="1"/>
  <c r="M51" i="26"/>
  <c r="M56" i="26" s="1"/>
  <c r="L51" i="26"/>
  <c r="L56" i="26" s="1"/>
  <c r="K51" i="26"/>
  <c r="K56" i="26" s="1"/>
  <c r="J51" i="26"/>
  <c r="J56" i="26" s="1"/>
  <c r="I51" i="26"/>
  <c r="I56" i="26" s="1"/>
  <c r="H51" i="26"/>
  <c r="H56" i="26" s="1"/>
  <c r="G51" i="26"/>
  <c r="G56" i="26" s="1"/>
  <c r="F51" i="26"/>
  <c r="F56" i="26" s="1"/>
  <c r="E51" i="26"/>
  <c r="E56" i="26" s="1"/>
  <c r="D51" i="26"/>
  <c r="D56" i="26" s="1"/>
  <c r="M27" i="26"/>
  <c r="M32" i="26" s="1"/>
  <c r="L27" i="26"/>
  <c r="L32" i="26" s="1"/>
  <c r="K27" i="26"/>
  <c r="K32" i="26" s="1"/>
  <c r="J27" i="26"/>
  <c r="J32" i="26" s="1"/>
  <c r="I27" i="26"/>
  <c r="I32" i="26" s="1"/>
  <c r="H27" i="26"/>
  <c r="H32" i="26" s="1"/>
  <c r="G27" i="26"/>
  <c r="G32" i="26" s="1"/>
  <c r="F27" i="26"/>
  <c r="F32" i="26" s="1"/>
  <c r="E27" i="26"/>
  <c r="E32" i="26" s="1"/>
  <c r="D27" i="26"/>
  <c r="D32" i="26" s="1"/>
  <c r="M50" i="26"/>
  <c r="M55" i="26" s="1"/>
  <c r="L50" i="26"/>
  <c r="L55" i="26" s="1"/>
  <c r="K50" i="26"/>
  <c r="K55" i="26" s="1"/>
  <c r="J50" i="26"/>
  <c r="J55" i="26" s="1"/>
  <c r="I50" i="26"/>
  <c r="I55" i="26" s="1"/>
  <c r="H50" i="26"/>
  <c r="H55" i="26" s="1"/>
  <c r="G50" i="26"/>
  <c r="G55" i="26" s="1"/>
  <c r="F50" i="26"/>
  <c r="F55" i="26" s="1"/>
  <c r="E50" i="26"/>
  <c r="E55" i="26" s="1"/>
  <c r="D50" i="26"/>
  <c r="D55" i="26" s="1"/>
  <c r="M26" i="26"/>
  <c r="M31" i="26" s="1"/>
  <c r="L26" i="26"/>
  <c r="L31" i="26" s="1"/>
  <c r="K26" i="26"/>
  <c r="K31" i="26" s="1"/>
  <c r="J26" i="26"/>
  <c r="J31" i="26" s="1"/>
  <c r="I26" i="26"/>
  <c r="I31" i="26" s="1"/>
  <c r="H26" i="26"/>
  <c r="H31" i="26" s="1"/>
  <c r="G26" i="26"/>
  <c r="G31" i="26" s="1"/>
  <c r="F26" i="26"/>
  <c r="F31" i="26" s="1"/>
  <c r="E26" i="26"/>
  <c r="E31" i="26" s="1"/>
  <c r="D26" i="26"/>
  <c r="D31" i="26" s="1"/>
  <c r="M49" i="26"/>
  <c r="M54" i="26" s="1"/>
  <c r="L49" i="26"/>
  <c r="L54" i="26" s="1"/>
  <c r="K49" i="26"/>
  <c r="K54" i="26" s="1"/>
  <c r="J49" i="26"/>
  <c r="J54" i="26" s="1"/>
  <c r="I49" i="26"/>
  <c r="I54" i="26" s="1"/>
  <c r="H49" i="26"/>
  <c r="H54" i="26" s="1"/>
  <c r="G49" i="26"/>
  <c r="G54" i="26" s="1"/>
  <c r="F49" i="26"/>
  <c r="F54" i="26" s="1"/>
  <c r="E49" i="26"/>
  <c r="E54" i="26" s="1"/>
  <c r="D49" i="26"/>
  <c r="D54" i="26" s="1"/>
  <c r="M25" i="26"/>
  <c r="M30" i="26" s="1"/>
  <c r="L25" i="26"/>
  <c r="L30" i="26" s="1"/>
  <c r="K25" i="26"/>
  <c r="K30" i="26" s="1"/>
  <c r="J25" i="26"/>
  <c r="J30" i="26" s="1"/>
  <c r="I25" i="26"/>
  <c r="I30" i="26" s="1"/>
  <c r="H25" i="26"/>
  <c r="H30" i="26" s="1"/>
  <c r="G25" i="26"/>
  <c r="G30" i="26" s="1"/>
  <c r="F25" i="26"/>
  <c r="F30" i="26" s="1"/>
  <c r="E25" i="26"/>
  <c r="E30" i="26" s="1"/>
  <c r="D25" i="26"/>
  <c r="D30" i="26" s="1"/>
  <c r="B23" i="26"/>
  <c r="B22" i="26"/>
  <c r="B21" i="26"/>
  <c r="B20" i="26"/>
  <c r="L35" i="26" l="1"/>
  <c r="G35" i="26"/>
  <c r="H35" i="26"/>
  <c r="J35" i="26"/>
  <c r="K8" i="26"/>
  <c r="L8" i="26" s="1"/>
  <c r="K5" i="26"/>
  <c r="L5" i="26" s="1"/>
  <c r="K6" i="26"/>
  <c r="L6" i="26" s="1"/>
  <c r="C21" i="25" l="1"/>
  <c r="C32" i="25" s="1"/>
  <c r="C15" i="25"/>
  <c r="C26" i="25" s="1"/>
  <c r="M11" i="25"/>
  <c r="M10" i="25"/>
  <c r="M6" i="25"/>
  <c r="F11" i="25"/>
  <c r="H22" i="25" s="1"/>
  <c r="F33" i="25" s="1"/>
  <c r="E11" i="25"/>
  <c r="F22" i="25" s="1"/>
  <c r="E33" i="25" s="1"/>
  <c r="D11" i="25"/>
  <c r="D22" i="25" s="1"/>
  <c r="D33" i="25" s="1"/>
  <c r="C11" i="25"/>
  <c r="C22" i="25" s="1"/>
  <c r="C33" i="25" s="1"/>
  <c r="G33" i="25" s="1"/>
  <c r="F10" i="25"/>
  <c r="H21" i="25" s="1"/>
  <c r="F32" i="25" s="1"/>
  <c r="E10" i="25"/>
  <c r="F21" i="25" s="1"/>
  <c r="E32" i="25" s="1"/>
  <c r="D10" i="25"/>
  <c r="D21" i="25" s="1"/>
  <c r="D32" i="25" s="1"/>
  <c r="C10" i="25"/>
  <c r="F9" i="25"/>
  <c r="H20" i="25" s="1"/>
  <c r="F31" i="25" s="1"/>
  <c r="E9" i="25"/>
  <c r="F20" i="25" s="1"/>
  <c r="E31" i="25" s="1"/>
  <c r="D9" i="25"/>
  <c r="D20" i="25" s="1"/>
  <c r="D31" i="25" s="1"/>
  <c r="C9" i="25"/>
  <c r="C20" i="25" s="1"/>
  <c r="C31" i="25" s="1"/>
  <c r="G31" i="25" s="1"/>
  <c r="F8" i="25"/>
  <c r="H19" i="25" s="1"/>
  <c r="F30" i="25" s="1"/>
  <c r="E8" i="25"/>
  <c r="F19" i="25" s="1"/>
  <c r="E30" i="25" s="1"/>
  <c r="D8" i="25"/>
  <c r="D19" i="25" s="1"/>
  <c r="D30" i="25" s="1"/>
  <c r="C8" i="25"/>
  <c r="C19" i="25" s="1"/>
  <c r="C30" i="25" s="1"/>
  <c r="F7" i="25"/>
  <c r="H18" i="25" s="1"/>
  <c r="F29" i="25" s="1"/>
  <c r="E7" i="25"/>
  <c r="F18" i="25" s="1"/>
  <c r="E29" i="25" s="1"/>
  <c r="D7" i="25"/>
  <c r="D18" i="25" s="1"/>
  <c r="D29" i="25" s="1"/>
  <c r="C7" i="25"/>
  <c r="C18" i="25" s="1"/>
  <c r="C29" i="25" s="1"/>
  <c r="F6" i="25"/>
  <c r="H17" i="25" s="1"/>
  <c r="F28" i="25" s="1"/>
  <c r="E6" i="25"/>
  <c r="F17" i="25" s="1"/>
  <c r="E28" i="25" s="1"/>
  <c r="D6" i="25"/>
  <c r="D17" i="25" s="1"/>
  <c r="D28" i="25" s="1"/>
  <c r="C6" i="25"/>
  <c r="C17" i="25" s="1"/>
  <c r="C28" i="25" s="1"/>
  <c r="F5" i="25"/>
  <c r="H16" i="25" s="1"/>
  <c r="F27" i="25" s="1"/>
  <c r="E5" i="25"/>
  <c r="F16" i="25" s="1"/>
  <c r="E27" i="25" s="1"/>
  <c r="D5" i="25"/>
  <c r="D16" i="25" s="1"/>
  <c r="D27" i="25" s="1"/>
  <c r="C5" i="25"/>
  <c r="C16" i="25" s="1"/>
  <c r="C27" i="25" s="1"/>
  <c r="F4" i="25"/>
  <c r="H15" i="25" s="1"/>
  <c r="F26" i="25" s="1"/>
  <c r="E4" i="25"/>
  <c r="F15" i="25" s="1"/>
  <c r="E26" i="25" s="1"/>
  <c r="D4" i="25"/>
  <c r="D15" i="25" s="1"/>
  <c r="D26" i="25" s="1"/>
  <c r="C4" i="25"/>
  <c r="G27" i="25" l="1"/>
  <c r="G29" i="25"/>
  <c r="G32" i="25"/>
  <c r="G26" i="25"/>
  <c r="G30" i="25"/>
  <c r="G28" i="25"/>
  <c r="AC251" i="24" l="1"/>
  <c r="AB251" i="24"/>
  <c r="AA251" i="24"/>
  <c r="Z251" i="24"/>
  <c r="Y251" i="24"/>
  <c r="X251" i="24"/>
  <c r="W251" i="24"/>
  <c r="V251" i="24"/>
  <c r="U251" i="24"/>
  <c r="T251" i="24"/>
  <c r="S251" i="24"/>
  <c r="R251" i="24"/>
  <c r="Q251" i="24"/>
  <c r="P251" i="24"/>
  <c r="O251" i="24"/>
  <c r="N251" i="24"/>
  <c r="M251" i="24"/>
  <c r="L251" i="24"/>
  <c r="K251" i="24"/>
  <c r="J251" i="24"/>
  <c r="I251" i="24"/>
  <c r="H251" i="24"/>
  <c r="G251" i="24"/>
  <c r="F251" i="24"/>
  <c r="AC250" i="24"/>
  <c r="AB250" i="24"/>
  <c r="AA250" i="24"/>
  <c r="Z250" i="24"/>
  <c r="Y250" i="24"/>
  <c r="X250" i="24"/>
  <c r="W250" i="24"/>
  <c r="V250" i="24"/>
  <c r="U250" i="24"/>
  <c r="T250" i="24"/>
  <c r="S250" i="24"/>
  <c r="R250" i="24"/>
  <c r="Q250" i="24"/>
  <c r="P250" i="24"/>
  <c r="O250" i="24"/>
  <c r="N250" i="24"/>
  <c r="M250" i="24"/>
  <c r="L250" i="24"/>
  <c r="K250" i="24"/>
  <c r="J250" i="24"/>
  <c r="I250" i="24"/>
  <c r="H250" i="24"/>
  <c r="G250" i="24"/>
  <c r="F250" i="24"/>
  <c r="AC249" i="24"/>
  <c r="AB249" i="24"/>
  <c r="AA249" i="24"/>
  <c r="Z249" i="24"/>
  <c r="Y249" i="24"/>
  <c r="X249" i="24"/>
  <c r="W249" i="24"/>
  <c r="V249" i="24"/>
  <c r="U249" i="24"/>
  <c r="T249" i="24"/>
  <c r="S249" i="24"/>
  <c r="R249" i="24"/>
  <c r="Q249" i="24"/>
  <c r="P249" i="24"/>
  <c r="O249" i="24"/>
  <c r="N249" i="24"/>
  <c r="M249" i="24"/>
  <c r="L249" i="24"/>
  <c r="K249" i="24"/>
  <c r="J249" i="24"/>
  <c r="I249" i="24"/>
  <c r="H249" i="24"/>
  <c r="G249" i="24"/>
  <c r="F249" i="24"/>
  <c r="AC248" i="24"/>
  <c r="AB248" i="24"/>
  <c r="AA248" i="24"/>
  <c r="Z248" i="24"/>
  <c r="Y248" i="24"/>
  <c r="X248" i="24"/>
  <c r="W248" i="24"/>
  <c r="V248" i="24"/>
  <c r="U248" i="24"/>
  <c r="T248" i="24"/>
  <c r="S248" i="24"/>
  <c r="R248" i="24"/>
  <c r="Q248" i="24"/>
  <c r="P248" i="24"/>
  <c r="O248" i="24"/>
  <c r="N248" i="24"/>
  <c r="M248" i="24"/>
  <c r="L248" i="24"/>
  <c r="K248" i="24"/>
  <c r="J248" i="24"/>
  <c r="I248" i="24"/>
  <c r="H248" i="24"/>
  <c r="G248" i="24"/>
  <c r="F248" i="24"/>
  <c r="E248" i="24" s="1"/>
  <c r="AC247" i="24"/>
  <c r="AB247" i="24"/>
  <c r="AA247" i="24"/>
  <c r="Z247" i="24"/>
  <c r="Y247" i="24"/>
  <c r="X247" i="24"/>
  <c r="W247" i="24"/>
  <c r="V247" i="24"/>
  <c r="U247" i="24"/>
  <c r="T247" i="24"/>
  <c r="S247" i="24"/>
  <c r="R247" i="24"/>
  <c r="Q247" i="24"/>
  <c r="P247" i="24"/>
  <c r="O247" i="24"/>
  <c r="N247" i="24"/>
  <c r="M247" i="24"/>
  <c r="L247" i="24"/>
  <c r="K247" i="24"/>
  <c r="J247" i="24"/>
  <c r="I247" i="24"/>
  <c r="H247" i="24"/>
  <c r="G247" i="24"/>
  <c r="F247" i="24"/>
  <c r="AC246" i="24"/>
  <c r="AB246" i="24"/>
  <c r="AA246" i="24"/>
  <c r="Z246" i="24"/>
  <c r="Y246" i="24"/>
  <c r="X246" i="24"/>
  <c r="W246" i="24"/>
  <c r="V246" i="24"/>
  <c r="U246" i="24"/>
  <c r="T246" i="24"/>
  <c r="S246" i="24"/>
  <c r="R246" i="24"/>
  <c r="Q246" i="24"/>
  <c r="P246" i="24"/>
  <c r="O246" i="24"/>
  <c r="N246" i="24"/>
  <c r="M246" i="24"/>
  <c r="L246" i="24"/>
  <c r="K246" i="24"/>
  <c r="J246" i="24"/>
  <c r="I246" i="24"/>
  <c r="H246" i="24"/>
  <c r="G246" i="24"/>
  <c r="F246" i="24"/>
  <c r="E246" i="24" s="1"/>
  <c r="AC245" i="24"/>
  <c r="AB245" i="24"/>
  <c r="AA245" i="24"/>
  <c r="Z245" i="24"/>
  <c r="Y245" i="24"/>
  <c r="X245" i="24"/>
  <c r="W245" i="24"/>
  <c r="V245" i="24"/>
  <c r="U245" i="24"/>
  <c r="T245" i="24"/>
  <c r="S245" i="24"/>
  <c r="R245" i="24"/>
  <c r="Q245" i="24"/>
  <c r="P245" i="24"/>
  <c r="O245" i="24"/>
  <c r="N245" i="24"/>
  <c r="M245" i="24"/>
  <c r="L245" i="24"/>
  <c r="K245" i="24"/>
  <c r="J245" i="24"/>
  <c r="I245" i="24"/>
  <c r="H245" i="24"/>
  <c r="G245" i="24"/>
  <c r="F245" i="24"/>
  <c r="E245" i="24" s="1"/>
  <c r="AC244" i="24"/>
  <c r="AB244" i="24"/>
  <c r="AA244" i="24"/>
  <c r="Z244" i="24"/>
  <c r="Y244" i="24"/>
  <c r="X244" i="24"/>
  <c r="W244" i="24"/>
  <c r="V244" i="24"/>
  <c r="U244" i="24"/>
  <c r="T244" i="24"/>
  <c r="S244" i="24"/>
  <c r="R244" i="24"/>
  <c r="Q244" i="24"/>
  <c r="P244" i="24"/>
  <c r="O244" i="24"/>
  <c r="N244" i="24"/>
  <c r="M244" i="24"/>
  <c r="L244" i="24"/>
  <c r="K244" i="24"/>
  <c r="J244" i="24"/>
  <c r="I244" i="24"/>
  <c r="H244" i="24"/>
  <c r="G244" i="24"/>
  <c r="F244" i="24"/>
  <c r="E244" i="24" s="1"/>
  <c r="AC243" i="24"/>
  <c r="AB243" i="24"/>
  <c r="AA243" i="24"/>
  <c r="Z243" i="24"/>
  <c r="Y243" i="24"/>
  <c r="X243" i="24"/>
  <c r="W243" i="24"/>
  <c r="V243" i="24"/>
  <c r="U243" i="24"/>
  <c r="T243" i="24"/>
  <c r="S243" i="24"/>
  <c r="R243" i="24"/>
  <c r="Q243" i="24"/>
  <c r="P243" i="24"/>
  <c r="O243" i="24"/>
  <c r="N243" i="24"/>
  <c r="M243" i="24"/>
  <c r="L243" i="24"/>
  <c r="K243" i="24"/>
  <c r="J243" i="24"/>
  <c r="I243" i="24"/>
  <c r="H243" i="24"/>
  <c r="G243" i="24"/>
  <c r="F243" i="24"/>
  <c r="AC242" i="24"/>
  <c r="AB242" i="24"/>
  <c r="AA242" i="24"/>
  <c r="Z242" i="24"/>
  <c r="Y242" i="24"/>
  <c r="X242" i="24"/>
  <c r="W242" i="24"/>
  <c r="V242" i="24"/>
  <c r="U242" i="24"/>
  <c r="T242" i="24"/>
  <c r="S242" i="24"/>
  <c r="R242" i="24"/>
  <c r="Q242" i="24"/>
  <c r="P242" i="24"/>
  <c r="O242" i="24"/>
  <c r="N242" i="24"/>
  <c r="M242" i="24"/>
  <c r="L242" i="24"/>
  <c r="K242" i="24"/>
  <c r="J242" i="24"/>
  <c r="I242" i="24"/>
  <c r="H242" i="24"/>
  <c r="G242" i="24"/>
  <c r="F242" i="24"/>
  <c r="AC241" i="24"/>
  <c r="AB241" i="24"/>
  <c r="AA241" i="24"/>
  <c r="Z241" i="24"/>
  <c r="Y241" i="24"/>
  <c r="X241" i="24"/>
  <c r="W241" i="24"/>
  <c r="V241" i="24"/>
  <c r="U241" i="24"/>
  <c r="T241" i="24"/>
  <c r="S241" i="24"/>
  <c r="R241" i="24"/>
  <c r="Q241" i="24"/>
  <c r="P241" i="24"/>
  <c r="O241" i="24"/>
  <c r="N241" i="24"/>
  <c r="M241" i="24"/>
  <c r="L241" i="24"/>
  <c r="K241" i="24"/>
  <c r="J241" i="24"/>
  <c r="I241" i="24"/>
  <c r="H241" i="24"/>
  <c r="G241" i="24"/>
  <c r="F241" i="24"/>
  <c r="AC240" i="24"/>
  <c r="AB240" i="24"/>
  <c r="AA240" i="24"/>
  <c r="Z240" i="24"/>
  <c r="Y240" i="24"/>
  <c r="X240" i="24"/>
  <c r="W240" i="24"/>
  <c r="V240" i="24"/>
  <c r="U240" i="24"/>
  <c r="T240" i="24"/>
  <c r="S240" i="24"/>
  <c r="R240" i="24"/>
  <c r="Q240" i="24"/>
  <c r="P240" i="24"/>
  <c r="O240" i="24"/>
  <c r="N240" i="24"/>
  <c r="M240" i="24"/>
  <c r="L240" i="24"/>
  <c r="K240" i="24"/>
  <c r="J240" i="24"/>
  <c r="I240" i="24"/>
  <c r="H240" i="24"/>
  <c r="G240" i="24"/>
  <c r="F240" i="24"/>
  <c r="E236" i="24"/>
  <c r="E235" i="24"/>
  <c r="E234" i="24"/>
  <c r="E233" i="24"/>
  <c r="E232" i="24"/>
  <c r="E231" i="24"/>
  <c r="E230" i="24"/>
  <c r="E229" i="24"/>
  <c r="E228" i="24"/>
  <c r="E227" i="24"/>
  <c r="E226" i="24"/>
  <c r="E225" i="24"/>
  <c r="AC221" i="24"/>
  <c r="AB221" i="24"/>
  <c r="AA221" i="24"/>
  <c r="Z221" i="24"/>
  <c r="Y221" i="24"/>
  <c r="X221" i="24"/>
  <c r="W221" i="24"/>
  <c r="V221" i="24"/>
  <c r="U221" i="24"/>
  <c r="T221" i="24"/>
  <c r="S221" i="24"/>
  <c r="R221" i="24"/>
  <c r="Q221" i="24"/>
  <c r="P221" i="24"/>
  <c r="O221" i="24"/>
  <c r="N221" i="24"/>
  <c r="M221" i="24"/>
  <c r="L221" i="24"/>
  <c r="K221" i="24"/>
  <c r="J221" i="24"/>
  <c r="I221" i="24"/>
  <c r="H221" i="24"/>
  <c r="G221" i="24"/>
  <c r="F221" i="24"/>
  <c r="AC220" i="24"/>
  <c r="AB220" i="24"/>
  <c r="AA220" i="24"/>
  <c r="Z220" i="24"/>
  <c r="Y220" i="24"/>
  <c r="X220" i="24"/>
  <c r="W220" i="24"/>
  <c r="V220" i="24"/>
  <c r="U220" i="24"/>
  <c r="T220" i="24"/>
  <c r="S220" i="24"/>
  <c r="R220" i="24"/>
  <c r="Q220" i="24"/>
  <c r="P220" i="24"/>
  <c r="O220" i="24"/>
  <c r="N220" i="24"/>
  <c r="M220" i="24"/>
  <c r="L220" i="24"/>
  <c r="K220" i="24"/>
  <c r="J220" i="24"/>
  <c r="I220" i="24"/>
  <c r="H220" i="24"/>
  <c r="G220" i="24"/>
  <c r="F220" i="24"/>
  <c r="AC219" i="24"/>
  <c r="AB219" i="24"/>
  <c r="AA219" i="24"/>
  <c r="Z219" i="24"/>
  <c r="Y219" i="24"/>
  <c r="X219" i="24"/>
  <c r="W219" i="24"/>
  <c r="V219" i="24"/>
  <c r="U219" i="24"/>
  <c r="T219" i="24"/>
  <c r="S219" i="24"/>
  <c r="R219" i="24"/>
  <c r="Q219" i="24"/>
  <c r="P219" i="24"/>
  <c r="O219" i="24"/>
  <c r="N219" i="24"/>
  <c r="M219" i="24"/>
  <c r="L219" i="24"/>
  <c r="K219" i="24"/>
  <c r="J219" i="24"/>
  <c r="I219" i="24"/>
  <c r="H219" i="24"/>
  <c r="G219" i="24"/>
  <c r="F219" i="24"/>
  <c r="AC218" i="24"/>
  <c r="AB218" i="24"/>
  <c r="AA218" i="24"/>
  <c r="Z218" i="24"/>
  <c r="Y218" i="24"/>
  <c r="X218" i="24"/>
  <c r="W218" i="24"/>
  <c r="V218" i="24"/>
  <c r="U218" i="24"/>
  <c r="T218" i="24"/>
  <c r="S218" i="24"/>
  <c r="R218" i="24"/>
  <c r="Q218" i="24"/>
  <c r="P218" i="24"/>
  <c r="O218" i="24"/>
  <c r="N218" i="24"/>
  <c r="M218" i="24"/>
  <c r="L218" i="24"/>
  <c r="K218" i="24"/>
  <c r="J218" i="24"/>
  <c r="I218" i="24"/>
  <c r="H218" i="24"/>
  <c r="G218" i="24"/>
  <c r="F218" i="24"/>
  <c r="AC217" i="24"/>
  <c r="AB217" i="24"/>
  <c r="AA217" i="24"/>
  <c r="Z217" i="24"/>
  <c r="Y217" i="24"/>
  <c r="X217" i="24"/>
  <c r="W217" i="24"/>
  <c r="V217" i="24"/>
  <c r="U217" i="24"/>
  <c r="T217" i="24"/>
  <c r="S217" i="24"/>
  <c r="R217" i="24"/>
  <c r="Q217" i="24"/>
  <c r="P217" i="24"/>
  <c r="O217" i="24"/>
  <c r="N217" i="24"/>
  <c r="M217" i="24"/>
  <c r="L217" i="24"/>
  <c r="K217" i="24"/>
  <c r="J217" i="24"/>
  <c r="I217" i="24"/>
  <c r="H217" i="24"/>
  <c r="G217" i="24"/>
  <c r="F217" i="24"/>
  <c r="AC216" i="24"/>
  <c r="AB216" i="24"/>
  <c r="AA216" i="24"/>
  <c r="Z216" i="24"/>
  <c r="Y216" i="24"/>
  <c r="X216" i="24"/>
  <c r="W216" i="24"/>
  <c r="V216" i="24"/>
  <c r="U216" i="24"/>
  <c r="T216" i="24"/>
  <c r="S216" i="24"/>
  <c r="R216" i="24"/>
  <c r="Q216" i="24"/>
  <c r="P216" i="24"/>
  <c r="O216" i="24"/>
  <c r="N216" i="24"/>
  <c r="M216" i="24"/>
  <c r="L216" i="24"/>
  <c r="K216" i="24"/>
  <c r="J216" i="24"/>
  <c r="I216" i="24"/>
  <c r="H216" i="24"/>
  <c r="G216" i="24"/>
  <c r="F216" i="24"/>
  <c r="AC215" i="24"/>
  <c r="AB215" i="24"/>
  <c r="AA215" i="24"/>
  <c r="Z215" i="24"/>
  <c r="Y215" i="24"/>
  <c r="X215" i="24"/>
  <c r="W215" i="24"/>
  <c r="V215" i="24"/>
  <c r="U215" i="24"/>
  <c r="T215" i="24"/>
  <c r="S215" i="24"/>
  <c r="R215" i="24"/>
  <c r="Q215" i="24"/>
  <c r="P215" i="24"/>
  <c r="O215" i="24"/>
  <c r="N215" i="24"/>
  <c r="M215" i="24"/>
  <c r="L215" i="24"/>
  <c r="K215" i="24"/>
  <c r="J215" i="24"/>
  <c r="I215" i="24"/>
  <c r="H215" i="24"/>
  <c r="G215" i="24"/>
  <c r="F215" i="24"/>
  <c r="AC214" i="24"/>
  <c r="AB214" i="24"/>
  <c r="AA214" i="24"/>
  <c r="Z214" i="24"/>
  <c r="Y214" i="24"/>
  <c r="X214" i="24"/>
  <c r="W214" i="24"/>
  <c r="V214" i="24"/>
  <c r="U214" i="24"/>
  <c r="T214" i="24"/>
  <c r="S214" i="24"/>
  <c r="R214" i="24"/>
  <c r="Q214" i="24"/>
  <c r="P214" i="24"/>
  <c r="O214" i="24"/>
  <c r="N214" i="24"/>
  <c r="M214" i="24"/>
  <c r="L214" i="24"/>
  <c r="K214" i="24"/>
  <c r="J214" i="24"/>
  <c r="I214" i="24"/>
  <c r="H214" i="24"/>
  <c r="G214" i="24"/>
  <c r="F214" i="24"/>
  <c r="AC213" i="24"/>
  <c r="AB213" i="24"/>
  <c r="AA213" i="24"/>
  <c r="Z213" i="24"/>
  <c r="Y213" i="24"/>
  <c r="X213" i="24"/>
  <c r="W213" i="24"/>
  <c r="V213" i="24"/>
  <c r="U213" i="24"/>
  <c r="T213" i="24"/>
  <c r="S213" i="24"/>
  <c r="R213" i="24"/>
  <c r="Q213" i="24"/>
  <c r="P213" i="24"/>
  <c r="O213" i="24"/>
  <c r="N213" i="24"/>
  <c r="M213" i="24"/>
  <c r="L213" i="24"/>
  <c r="K213" i="24"/>
  <c r="J213" i="24"/>
  <c r="I213" i="24"/>
  <c r="H213" i="24"/>
  <c r="G213" i="24"/>
  <c r="F213" i="24"/>
  <c r="AC212" i="24"/>
  <c r="AB212" i="24"/>
  <c r="AA212" i="24"/>
  <c r="Z212" i="24"/>
  <c r="Y212" i="24"/>
  <c r="X212" i="24"/>
  <c r="W212" i="24"/>
  <c r="V212" i="24"/>
  <c r="U212" i="24"/>
  <c r="T212" i="24"/>
  <c r="S212" i="24"/>
  <c r="R212" i="24"/>
  <c r="Q212" i="24"/>
  <c r="P212" i="24"/>
  <c r="O212" i="24"/>
  <c r="N212" i="24"/>
  <c r="M212" i="24"/>
  <c r="L212" i="24"/>
  <c r="K212" i="24"/>
  <c r="J212" i="24"/>
  <c r="I212" i="24"/>
  <c r="H212" i="24"/>
  <c r="G212" i="24"/>
  <c r="F212" i="24"/>
  <c r="AC211" i="24"/>
  <c r="AB211" i="24"/>
  <c r="AA211" i="24"/>
  <c r="Z211" i="24"/>
  <c r="Y211" i="24"/>
  <c r="X211" i="24"/>
  <c r="W211" i="24"/>
  <c r="V211" i="24"/>
  <c r="U211" i="24"/>
  <c r="T211" i="24"/>
  <c r="S211" i="24"/>
  <c r="R211" i="24"/>
  <c r="Q211" i="24"/>
  <c r="P211" i="24"/>
  <c r="O211" i="24"/>
  <c r="N211" i="24"/>
  <c r="M211" i="24"/>
  <c r="L211" i="24"/>
  <c r="K211" i="24"/>
  <c r="J211" i="24"/>
  <c r="I211" i="24"/>
  <c r="H211" i="24"/>
  <c r="G211" i="24"/>
  <c r="F211" i="24"/>
  <c r="AC210" i="24"/>
  <c r="AB210" i="24"/>
  <c r="AA210" i="24"/>
  <c r="Z210" i="24"/>
  <c r="Y210" i="24"/>
  <c r="X210" i="24"/>
  <c r="W210" i="24"/>
  <c r="V210" i="24"/>
  <c r="U210" i="24"/>
  <c r="T210" i="24"/>
  <c r="S210" i="24"/>
  <c r="R210" i="24"/>
  <c r="Q210" i="24"/>
  <c r="P210" i="24"/>
  <c r="O210" i="24"/>
  <c r="N210" i="24"/>
  <c r="M210" i="24"/>
  <c r="L210" i="24"/>
  <c r="K210" i="24"/>
  <c r="J210" i="24"/>
  <c r="I210" i="24"/>
  <c r="H210" i="24"/>
  <c r="G210" i="24"/>
  <c r="F210" i="24"/>
  <c r="E206" i="24"/>
  <c r="E205" i="24"/>
  <c r="E204" i="24"/>
  <c r="E203" i="24"/>
  <c r="E202" i="24"/>
  <c r="E201" i="24"/>
  <c r="E200" i="24"/>
  <c r="E199" i="24"/>
  <c r="E198" i="24"/>
  <c r="E197" i="24"/>
  <c r="E196" i="24"/>
  <c r="E195" i="24"/>
  <c r="AC191" i="24"/>
  <c r="AB191" i="24"/>
  <c r="AA191" i="24"/>
  <c r="Z191" i="24"/>
  <c r="Y191" i="24"/>
  <c r="X191" i="24"/>
  <c r="W191" i="24"/>
  <c r="V191" i="24"/>
  <c r="U191" i="24"/>
  <c r="T191" i="24"/>
  <c r="S191" i="24"/>
  <c r="R191" i="24"/>
  <c r="Q191" i="24"/>
  <c r="P191" i="24"/>
  <c r="O191" i="24"/>
  <c r="N191" i="24"/>
  <c r="M191" i="24"/>
  <c r="L191" i="24"/>
  <c r="K191" i="24"/>
  <c r="J191" i="24"/>
  <c r="I191" i="24"/>
  <c r="H191" i="24"/>
  <c r="G191" i="24"/>
  <c r="F191" i="24"/>
  <c r="AC190" i="24"/>
  <c r="AB190" i="24"/>
  <c r="AA190" i="24"/>
  <c r="Z190" i="24"/>
  <c r="Y190" i="24"/>
  <c r="X190" i="24"/>
  <c r="W190" i="24"/>
  <c r="V190" i="24"/>
  <c r="U190" i="24"/>
  <c r="T190" i="24"/>
  <c r="S190" i="24"/>
  <c r="R190" i="24"/>
  <c r="Q190" i="24"/>
  <c r="P190" i="24"/>
  <c r="O190" i="24"/>
  <c r="N190" i="24"/>
  <c r="M190" i="24"/>
  <c r="L190" i="24"/>
  <c r="K190" i="24"/>
  <c r="J190" i="24"/>
  <c r="I190" i="24"/>
  <c r="H190" i="24"/>
  <c r="G190" i="24"/>
  <c r="F190" i="24"/>
  <c r="AC189" i="24"/>
  <c r="AB189" i="24"/>
  <c r="AA189" i="24"/>
  <c r="Z189" i="24"/>
  <c r="Y189" i="24"/>
  <c r="X189" i="24"/>
  <c r="W189" i="24"/>
  <c r="V189" i="24"/>
  <c r="U189" i="24"/>
  <c r="T189" i="24"/>
  <c r="S189" i="24"/>
  <c r="R189" i="24"/>
  <c r="Q189" i="24"/>
  <c r="P189" i="24"/>
  <c r="O189" i="24"/>
  <c r="N189" i="24"/>
  <c r="M189" i="24"/>
  <c r="L189" i="24"/>
  <c r="K189" i="24"/>
  <c r="J189" i="24"/>
  <c r="I189" i="24"/>
  <c r="H189" i="24"/>
  <c r="G189" i="24"/>
  <c r="F189" i="24"/>
  <c r="AC188" i="24"/>
  <c r="AB188" i="24"/>
  <c r="AA188" i="24"/>
  <c r="Z188" i="24"/>
  <c r="Y188" i="24"/>
  <c r="X188" i="24"/>
  <c r="W188" i="24"/>
  <c r="V188" i="24"/>
  <c r="U188" i="24"/>
  <c r="T188" i="24"/>
  <c r="S188" i="24"/>
  <c r="R188" i="24"/>
  <c r="Q188" i="24"/>
  <c r="P188" i="24"/>
  <c r="O188" i="24"/>
  <c r="N188" i="24"/>
  <c r="M188" i="24"/>
  <c r="L188" i="24"/>
  <c r="K188" i="24"/>
  <c r="J188" i="24"/>
  <c r="I188" i="24"/>
  <c r="H188" i="24"/>
  <c r="G188" i="24"/>
  <c r="F188" i="24"/>
  <c r="E188" i="24" s="1"/>
  <c r="AC187" i="24"/>
  <c r="AB187" i="24"/>
  <c r="AA187" i="24"/>
  <c r="Z187" i="24"/>
  <c r="Y187" i="24"/>
  <c r="X187" i="24"/>
  <c r="W187" i="24"/>
  <c r="V187" i="24"/>
  <c r="U187" i="24"/>
  <c r="T187" i="24"/>
  <c r="S187" i="24"/>
  <c r="R187" i="24"/>
  <c r="Q187" i="24"/>
  <c r="P187" i="24"/>
  <c r="O187" i="24"/>
  <c r="N187" i="24"/>
  <c r="M187" i="24"/>
  <c r="L187" i="24"/>
  <c r="K187" i="24"/>
  <c r="J187" i="24"/>
  <c r="I187" i="24"/>
  <c r="H187" i="24"/>
  <c r="G187" i="24"/>
  <c r="F187" i="24"/>
  <c r="AC186" i="24"/>
  <c r="AB186" i="24"/>
  <c r="AA186" i="24"/>
  <c r="Z186" i="24"/>
  <c r="Y186" i="24"/>
  <c r="X186" i="24"/>
  <c r="W186" i="24"/>
  <c r="V186" i="24"/>
  <c r="U186" i="24"/>
  <c r="T186" i="24"/>
  <c r="S186" i="24"/>
  <c r="R186" i="24"/>
  <c r="Q186" i="24"/>
  <c r="P186" i="24"/>
  <c r="O186" i="24"/>
  <c r="N186" i="24"/>
  <c r="M186" i="24"/>
  <c r="L186" i="24"/>
  <c r="K186" i="24"/>
  <c r="J186" i="24"/>
  <c r="I186" i="24"/>
  <c r="H186" i="24"/>
  <c r="G186" i="24"/>
  <c r="F186" i="24"/>
  <c r="E186" i="24" s="1"/>
  <c r="AC185" i="24"/>
  <c r="AB185" i="24"/>
  <c r="AA185" i="24"/>
  <c r="Z185" i="24"/>
  <c r="Y185" i="24"/>
  <c r="X185" i="24"/>
  <c r="W185" i="24"/>
  <c r="V185" i="24"/>
  <c r="U185" i="24"/>
  <c r="T185" i="24"/>
  <c r="S185" i="24"/>
  <c r="R185" i="24"/>
  <c r="Q185" i="24"/>
  <c r="P185" i="24"/>
  <c r="O185" i="24"/>
  <c r="N185" i="24"/>
  <c r="M185" i="24"/>
  <c r="L185" i="24"/>
  <c r="K185" i="24"/>
  <c r="J185" i="24"/>
  <c r="I185" i="24"/>
  <c r="H185" i="24"/>
  <c r="G185" i="24"/>
  <c r="F185" i="24"/>
  <c r="E185" i="24" s="1"/>
  <c r="AC184" i="24"/>
  <c r="AB184" i="24"/>
  <c r="AA184" i="24"/>
  <c r="Z184" i="24"/>
  <c r="Y184" i="24"/>
  <c r="X184" i="24"/>
  <c r="W184" i="24"/>
  <c r="V184" i="24"/>
  <c r="U184" i="24"/>
  <c r="T184" i="24"/>
  <c r="S184" i="24"/>
  <c r="R184" i="24"/>
  <c r="Q184" i="24"/>
  <c r="P184" i="24"/>
  <c r="O184" i="24"/>
  <c r="N184" i="24"/>
  <c r="M184" i="24"/>
  <c r="L184" i="24"/>
  <c r="K184" i="24"/>
  <c r="J184" i="24"/>
  <c r="I184" i="24"/>
  <c r="H184" i="24"/>
  <c r="G184" i="24"/>
  <c r="F184" i="24"/>
  <c r="E184" i="24" s="1"/>
  <c r="AC183" i="24"/>
  <c r="AB183" i="24"/>
  <c r="AA183" i="24"/>
  <c r="Z183" i="24"/>
  <c r="Y183" i="24"/>
  <c r="X183" i="24"/>
  <c r="W183" i="24"/>
  <c r="V183" i="24"/>
  <c r="U183" i="24"/>
  <c r="T183" i="24"/>
  <c r="S183" i="24"/>
  <c r="R183" i="24"/>
  <c r="Q183" i="24"/>
  <c r="P183" i="24"/>
  <c r="O183" i="24"/>
  <c r="N183" i="24"/>
  <c r="M183" i="24"/>
  <c r="L183" i="24"/>
  <c r="K183" i="24"/>
  <c r="J183" i="24"/>
  <c r="I183" i="24"/>
  <c r="H183" i="24"/>
  <c r="G183" i="24"/>
  <c r="F183" i="24"/>
  <c r="AC182" i="24"/>
  <c r="AB182" i="24"/>
  <c r="AA182" i="24"/>
  <c r="Z182" i="24"/>
  <c r="Y182" i="24"/>
  <c r="X182" i="24"/>
  <c r="W182" i="24"/>
  <c r="V182" i="24"/>
  <c r="U182" i="24"/>
  <c r="T182" i="24"/>
  <c r="S182" i="24"/>
  <c r="R182" i="24"/>
  <c r="Q182" i="24"/>
  <c r="P182" i="24"/>
  <c r="O182" i="24"/>
  <c r="N182" i="24"/>
  <c r="M182" i="24"/>
  <c r="L182" i="24"/>
  <c r="K182" i="24"/>
  <c r="J182" i="24"/>
  <c r="I182" i="24"/>
  <c r="H182" i="24"/>
  <c r="G182" i="24"/>
  <c r="F182" i="24"/>
  <c r="AC181" i="24"/>
  <c r="AB181" i="24"/>
  <c r="AA181" i="24"/>
  <c r="Z181" i="24"/>
  <c r="Y181" i="24"/>
  <c r="X181" i="24"/>
  <c r="W181" i="24"/>
  <c r="V181" i="24"/>
  <c r="U181" i="24"/>
  <c r="T181" i="24"/>
  <c r="S181" i="24"/>
  <c r="R181" i="24"/>
  <c r="Q181" i="24"/>
  <c r="P181" i="24"/>
  <c r="O181" i="24"/>
  <c r="N181" i="24"/>
  <c r="M181" i="24"/>
  <c r="L181" i="24"/>
  <c r="K181" i="24"/>
  <c r="J181" i="24"/>
  <c r="I181" i="24"/>
  <c r="H181" i="24"/>
  <c r="G181" i="24"/>
  <c r="F181" i="24"/>
  <c r="AC180" i="24"/>
  <c r="AB180" i="24"/>
  <c r="AA180" i="24"/>
  <c r="Z180" i="24"/>
  <c r="Y180" i="24"/>
  <c r="X180" i="24"/>
  <c r="W180" i="24"/>
  <c r="V180" i="24"/>
  <c r="U180" i="24"/>
  <c r="T180" i="24"/>
  <c r="S180" i="24"/>
  <c r="R180" i="24"/>
  <c r="Q180" i="24"/>
  <c r="P180" i="24"/>
  <c r="O180" i="24"/>
  <c r="N180" i="24"/>
  <c r="M180" i="24"/>
  <c r="L180" i="24"/>
  <c r="K180" i="24"/>
  <c r="J180" i="24"/>
  <c r="I180" i="24"/>
  <c r="H180" i="24"/>
  <c r="G180" i="24"/>
  <c r="F180" i="24"/>
  <c r="E176" i="24"/>
  <c r="E175" i="24"/>
  <c r="E174" i="24"/>
  <c r="E173" i="24"/>
  <c r="E172" i="24"/>
  <c r="E171" i="24"/>
  <c r="E170" i="24"/>
  <c r="E169" i="24"/>
  <c r="E168" i="24"/>
  <c r="E167" i="24"/>
  <c r="E166" i="24"/>
  <c r="E165" i="24"/>
  <c r="AC161" i="24"/>
  <c r="AB161" i="24"/>
  <c r="AA161" i="24"/>
  <c r="Z161" i="24"/>
  <c r="Y161" i="24"/>
  <c r="X161" i="24"/>
  <c r="W161" i="24"/>
  <c r="V161" i="24"/>
  <c r="U161" i="24"/>
  <c r="T161" i="24"/>
  <c r="S161" i="24"/>
  <c r="R161" i="24"/>
  <c r="Q161" i="24"/>
  <c r="P161" i="24"/>
  <c r="O161" i="24"/>
  <c r="N161" i="24"/>
  <c r="M161" i="24"/>
  <c r="L161" i="24"/>
  <c r="K161" i="24"/>
  <c r="J161" i="24"/>
  <c r="I161" i="24"/>
  <c r="H161" i="24"/>
  <c r="G161" i="24"/>
  <c r="F161" i="24"/>
  <c r="AC160" i="24"/>
  <c r="AB160" i="24"/>
  <c r="AA160" i="24"/>
  <c r="Z160" i="24"/>
  <c r="Y160" i="24"/>
  <c r="X160" i="24"/>
  <c r="W160" i="24"/>
  <c r="V160" i="24"/>
  <c r="U160" i="24"/>
  <c r="T160" i="24"/>
  <c r="S160" i="24"/>
  <c r="R160" i="24"/>
  <c r="Q160" i="24"/>
  <c r="P160" i="24"/>
  <c r="O160" i="24"/>
  <c r="N160" i="24"/>
  <c r="M160" i="24"/>
  <c r="L160" i="24"/>
  <c r="K160" i="24"/>
  <c r="J160" i="24"/>
  <c r="I160" i="24"/>
  <c r="H160" i="24"/>
  <c r="G160" i="24"/>
  <c r="F160" i="24"/>
  <c r="AC159" i="24"/>
  <c r="AB159" i="24"/>
  <c r="AA159" i="24"/>
  <c r="Z159" i="24"/>
  <c r="Y159" i="24"/>
  <c r="X159" i="24"/>
  <c r="W159" i="24"/>
  <c r="V159" i="24"/>
  <c r="U159" i="24"/>
  <c r="T159" i="24"/>
  <c r="S159" i="24"/>
  <c r="R159" i="24"/>
  <c r="Q159" i="24"/>
  <c r="P159" i="24"/>
  <c r="O159" i="24"/>
  <c r="N159" i="24"/>
  <c r="M159" i="24"/>
  <c r="L159" i="24"/>
  <c r="K159" i="24"/>
  <c r="J159" i="24"/>
  <c r="I159" i="24"/>
  <c r="H159" i="24"/>
  <c r="G159" i="24"/>
  <c r="F159" i="24"/>
  <c r="AC158" i="24"/>
  <c r="AB158" i="24"/>
  <c r="AA158" i="24"/>
  <c r="Z158" i="24"/>
  <c r="Y158" i="24"/>
  <c r="X158" i="24"/>
  <c r="W158" i="24"/>
  <c r="V158" i="24"/>
  <c r="U158" i="24"/>
  <c r="T158" i="24"/>
  <c r="S158" i="24"/>
  <c r="R158" i="24"/>
  <c r="Q158" i="24"/>
  <c r="P158" i="24"/>
  <c r="O158" i="24"/>
  <c r="N158" i="24"/>
  <c r="M158" i="24"/>
  <c r="L158" i="24"/>
  <c r="K158" i="24"/>
  <c r="J158" i="24"/>
  <c r="I158" i="24"/>
  <c r="H158" i="24"/>
  <c r="G158" i="24"/>
  <c r="F158" i="24"/>
  <c r="AC157" i="24"/>
  <c r="AB157" i="24"/>
  <c r="AA157" i="24"/>
  <c r="Z157" i="24"/>
  <c r="Y157" i="24"/>
  <c r="X157" i="24"/>
  <c r="W157" i="24"/>
  <c r="V157" i="24"/>
  <c r="U157" i="24"/>
  <c r="T157" i="24"/>
  <c r="S157" i="24"/>
  <c r="R157" i="24"/>
  <c r="Q157" i="24"/>
  <c r="P157" i="24"/>
  <c r="O157" i="24"/>
  <c r="N157" i="24"/>
  <c r="M157" i="24"/>
  <c r="L157" i="24"/>
  <c r="K157" i="24"/>
  <c r="J157" i="24"/>
  <c r="I157" i="24"/>
  <c r="H157" i="24"/>
  <c r="G157" i="24"/>
  <c r="F157" i="24"/>
  <c r="AC156" i="24"/>
  <c r="AB156" i="24"/>
  <c r="AA156" i="24"/>
  <c r="Z156" i="24"/>
  <c r="Y156" i="24"/>
  <c r="X156" i="24"/>
  <c r="W156" i="24"/>
  <c r="V156" i="24"/>
  <c r="U156" i="24"/>
  <c r="T156" i="24"/>
  <c r="S156" i="24"/>
  <c r="R156" i="24"/>
  <c r="Q156" i="24"/>
  <c r="P156" i="24"/>
  <c r="O156" i="24"/>
  <c r="N156" i="24"/>
  <c r="M156" i="24"/>
  <c r="L156" i="24"/>
  <c r="K156" i="24"/>
  <c r="J156" i="24"/>
  <c r="I156" i="24"/>
  <c r="H156" i="24"/>
  <c r="G156" i="24"/>
  <c r="F156" i="24"/>
  <c r="AC155" i="24"/>
  <c r="AB155" i="24"/>
  <c r="AA155" i="24"/>
  <c r="Z155" i="24"/>
  <c r="Y155" i="24"/>
  <c r="X155" i="24"/>
  <c r="W155" i="24"/>
  <c r="V155" i="24"/>
  <c r="U155" i="24"/>
  <c r="T155" i="24"/>
  <c r="S155" i="24"/>
  <c r="R155" i="24"/>
  <c r="Q155" i="24"/>
  <c r="P155" i="24"/>
  <c r="O155" i="24"/>
  <c r="N155" i="24"/>
  <c r="M155" i="24"/>
  <c r="L155" i="24"/>
  <c r="K155" i="24"/>
  <c r="J155" i="24"/>
  <c r="I155" i="24"/>
  <c r="H155" i="24"/>
  <c r="G155" i="24"/>
  <c r="F155" i="24"/>
  <c r="AC154" i="24"/>
  <c r="AB154" i="24"/>
  <c r="AA154" i="24"/>
  <c r="Z154" i="24"/>
  <c r="Y154" i="24"/>
  <c r="X154" i="24"/>
  <c r="W154" i="24"/>
  <c r="V154" i="24"/>
  <c r="U154" i="24"/>
  <c r="T154" i="24"/>
  <c r="S154" i="24"/>
  <c r="R154" i="24"/>
  <c r="Q154" i="24"/>
  <c r="P154" i="24"/>
  <c r="O154" i="24"/>
  <c r="N154" i="24"/>
  <c r="M154" i="24"/>
  <c r="L154" i="24"/>
  <c r="K154" i="24"/>
  <c r="J154" i="24"/>
  <c r="I154" i="24"/>
  <c r="H154" i="24"/>
  <c r="G154" i="24"/>
  <c r="F154" i="24"/>
  <c r="AC153" i="24"/>
  <c r="AB153" i="24"/>
  <c r="AA153" i="24"/>
  <c r="Z153" i="24"/>
  <c r="Y153" i="24"/>
  <c r="X153" i="24"/>
  <c r="W153" i="24"/>
  <c r="V153" i="24"/>
  <c r="U153" i="24"/>
  <c r="T153" i="24"/>
  <c r="S153" i="24"/>
  <c r="R153" i="24"/>
  <c r="Q153" i="24"/>
  <c r="P153" i="24"/>
  <c r="O153" i="24"/>
  <c r="N153" i="24"/>
  <c r="M153" i="24"/>
  <c r="L153" i="24"/>
  <c r="K153" i="24"/>
  <c r="J153" i="24"/>
  <c r="I153" i="24"/>
  <c r="H153" i="24"/>
  <c r="G153" i="24"/>
  <c r="F153" i="24"/>
  <c r="AC152" i="24"/>
  <c r="AB152" i="24"/>
  <c r="AA152" i="24"/>
  <c r="Z152" i="24"/>
  <c r="Y152" i="24"/>
  <c r="X152" i="24"/>
  <c r="W152" i="24"/>
  <c r="V152" i="24"/>
  <c r="U152" i="24"/>
  <c r="T152" i="24"/>
  <c r="S152" i="24"/>
  <c r="R152" i="24"/>
  <c r="Q152" i="24"/>
  <c r="P152" i="24"/>
  <c r="O152" i="24"/>
  <c r="N152" i="24"/>
  <c r="M152" i="24"/>
  <c r="L152" i="24"/>
  <c r="K152" i="24"/>
  <c r="J152" i="24"/>
  <c r="I152" i="24"/>
  <c r="H152" i="24"/>
  <c r="G152" i="24"/>
  <c r="F152" i="24"/>
  <c r="AC151" i="24"/>
  <c r="AB151" i="24"/>
  <c r="AA151" i="24"/>
  <c r="Z151" i="24"/>
  <c r="Y151" i="24"/>
  <c r="X151" i="24"/>
  <c r="W151" i="24"/>
  <c r="V151" i="24"/>
  <c r="U151" i="24"/>
  <c r="T151" i="24"/>
  <c r="S151" i="24"/>
  <c r="R151" i="24"/>
  <c r="Q151" i="24"/>
  <c r="P151" i="24"/>
  <c r="O151" i="24"/>
  <c r="N151" i="24"/>
  <c r="M151" i="24"/>
  <c r="L151" i="24"/>
  <c r="K151" i="24"/>
  <c r="J151" i="24"/>
  <c r="I151" i="24"/>
  <c r="H151" i="24"/>
  <c r="G151" i="24"/>
  <c r="F151" i="24"/>
  <c r="AC150" i="24"/>
  <c r="AB150" i="24"/>
  <c r="AA150" i="24"/>
  <c r="Z150" i="24"/>
  <c r="Y150" i="24"/>
  <c r="X150" i="24"/>
  <c r="W150" i="24"/>
  <c r="V150" i="24"/>
  <c r="U150" i="24"/>
  <c r="T150" i="24"/>
  <c r="S150" i="24"/>
  <c r="R150" i="24"/>
  <c r="Q150" i="24"/>
  <c r="P150" i="24"/>
  <c r="O150" i="24"/>
  <c r="N150" i="24"/>
  <c r="M150" i="24"/>
  <c r="L150" i="24"/>
  <c r="K150" i="24"/>
  <c r="J150" i="24"/>
  <c r="I150" i="24"/>
  <c r="H150" i="24"/>
  <c r="G150" i="24"/>
  <c r="F150" i="24"/>
  <c r="E146" i="24"/>
  <c r="E145" i="24"/>
  <c r="E144" i="24"/>
  <c r="E143" i="24"/>
  <c r="E142" i="24"/>
  <c r="E141" i="24"/>
  <c r="E140" i="24"/>
  <c r="E139" i="24"/>
  <c r="E138" i="24"/>
  <c r="E137" i="24"/>
  <c r="E136" i="24"/>
  <c r="E135" i="24"/>
  <c r="AC131" i="24"/>
  <c r="AB131" i="24"/>
  <c r="AA131" i="24"/>
  <c r="Z131" i="24"/>
  <c r="Y131" i="24"/>
  <c r="X131" i="24"/>
  <c r="W131" i="24"/>
  <c r="V131" i="24"/>
  <c r="U131" i="24"/>
  <c r="T131" i="24"/>
  <c r="S131" i="24"/>
  <c r="R131" i="24"/>
  <c r="Q131" i="24"/>
  <c r="P131" i="24"/>
  <c r="O131" i="24"/>
  <c r="N131" i="24"/>
  <c r="M131" i="24"/>
  <c r="L131" i="24"/>
  <c r="K131" i="24"/>
  <c r="J131" i="24"/>
  <c r="I131" i="24"/>
  <c r="H131" i="24"/>
  <c r="G131" i="24"/>
  <c r="F131" i="24"/>
  <c r="AC130" i="24"/>
  <c r="AB130" i="24"/>
  <c r="AA130" i="24"/>
  <c r="Z130" i="24"/>
  <c r="Y130" i="24"/>
  <c r="X130" i="24"/>
  <c r="W130" i="24"/>
  <c r="V130" i="24"/>
  <c r="U130" i="24"/>
  <c r="T130" i="24"/>
  <c r="S130" i="24"/>
  <c r="R130" i="24"/>
  <c r="Q130" i="24"/>
  <c r="P130" i="24"/>
  <c r="O130" i="24"/>
  <c r="N130" i="24"/>
  <c r="M130" i="24"/>
  <c r="L130" i="24"/>
  <c r="K130" i="24"/>
  <c r="J130" i="24"/>
  <c r="I130" i="24"/>
  <c r="H130" i="24"/>
  <c r="G130" i="24"/>
  <c r="F130" i="24"/>
  <c r="AC129" i="24"/>
  <c r="AB129" i="24"/>
  <c r="AA129" i="24"/>
  <c r="Z129" i="24"/>
  <c r="Y129" i="24"/>
  <c r="X129" i="24"/>
  <c r="W129" i="24"/>
  <c r="V129" i="24"/>
  <c r="U129" i="24"/>
  <c r="T129" i="24"/>
  <c r="S129" i="24"/>
  <c r="R129" i="24"/>
  <c r="Q129" i="24"/>
  <c r="P129" i="24"/>
  <c r="O129" i="24"/>
  <c r="N129" i="24"/>
  <c r="M129" i="24"/>
  <c r="L129" i="24"/>
  <c r="K129" i="24"/>
  <c r="J129" i="24"/>
  <c r="I129" i="24"/>
  <c r="H129" i="24"/>
  <c r="G129" i="24"/>
  <c r="F129" i="24"/>
  <c r="AC128" i="24"/>
  <c r="AB128" i="24"/>
  <c r="AA128" i="24"/>
  <c r="Z128" i="24"/>
  <c r="Y128" i="24"/>
  <c r="X128" i="24"/>
  <c r="W128" i="24"/>
  <c r="V128" i="24"/>
  <c r="U128" i="24"/>
  <c r="T128" i="24"/>
  <c r="S128" i="24"/>
  <c r="R128" i="24"/>
  <c r="Q128" i="24"/>
  <c r="P128" i="24"/>
  <c r="O128" i="24"/>
  <c r="N128" i="24"/>
  <c r="M128" i="24"/>
  <c r="L128" i="24"/>
  <c r="K128" i="24"/>
  <c r="J128" i="24"/>
  <c r="I128" i="24"/>
  <c r="H128" i="24"/>
  <c r="G128" i="24"/>
  <c r="F128" i="24"/>
  <c r="AC127" i="24"/>
  <c r="AB127" i="24"/>
  <c r="AA127" i="24"/>
  <c r="Z127" i="24"/>
  <c r="Y127" i="24"/>
  <c r="X127" i="24"/>
  <c r="W127" i="24"/>
  <c r="V127" i="24"/>
  <c r="U127" i="24"/>
  <c r="T127" i="24"/>
  <c r="S127" i="24"/>
  <c r="R127" i="24"/>
  <c r="Q127" i="24"/>
  <c r="P127" i="24"/>
  <c r="O127" i="24"/>
  <c r="N127" i="24"/>
  <c r="M127" i="24"/>
  <c r="L127" i="24"/>
  <c r="K127" i="24"/>
  <c r="J127" i="24"/>
  <c r="I127" i="24"/>
  <c r="H127" i="24"/>
  <c r="G127" i="24"/>
  <c r="E127" i="24" s="1"/>
  <c r="F127" i="24"/>
  <c r="AC126" i="24"/>
  <c r="AB126" i="24"/>
  <c r="AA126" i="24"/>
  <c r="Z126" i="24"/>
  <c r="Y126" i="24"/>
  <c r="X126" i="24"/>
  <c r="W126" i="24"/>
  <c r="V126" i="24"/>
  <c r="U126" i="24"/>
  <c r="T126" i="24"/>
  <c r="S126" i="24"/>
  <c r="R126" i="24"/>
  <c r="Q126" i="24"/>
  <c r="P126" i="24"/>
  <c r="O126" i="24"/>
  <c r="N126" i="24"/>
  <c r="M126" i="24"/>
  <c r="L126" i="24"/>
  <c r="K126" i="24"/>
  <c r="J126" i="24"/>
  <c r="I126" i="24"/>
  <c r="H126" i="24"/>
  <c r="G126" i="24"/>
  <c r="F126" i="24"/>
  <c r="AC125" i="24"/>
  <c r="AB125" i="24"/>
  <c r="AA125" i="24"/>
  <c r="Z125" i="24"/>
  <c r="Y125" i="24"/>
  <c r="X125" i="24"/>
  <c r="W125" i="24"/>
  <c r="V125" i="24"/>
  <c r="U125" i="24"/>
  <c r="T125" i="24"/>
  <c r="S125" i="24"/>
  <c r="R125" i="24"/>
  <c r="Q125" i="24"/>
  <c r="P125" i="24"/>
  <c r="O125" i="24"/>
  <c r="N125" i="24"/>
  <c r="M125" i="24"/>
  <c r="L125" i="24"/>
  <c r="K125" i="24"/>
  <c r="J125" i="24"/>
  <c r="I125" i="24"/>
  <c r="H125" i="24"/>
  <c r="G125" i="24"/>
  <c r="F125" i="24"/>
  <c r="AC124" i="24"/>
  <c r="AB124" i="24"/>
  <c r="AA124" i="24"/>
  <c r="Z124" i="24"/>
  <c r="Y124" i="24"/>
  <c r="X124" i="24"/>
  <c r="W124" i="24"/>
  <c r="V124" i="24"/>
  <c r="U124" i="24"/>
  <c r="T124" i="24"/>
  <c r="S124" i="24"/>
  <c r="R124" i="24"/>
  <c r="Q124" i="24"/>
  <c r="P124" i="24"/>
  <c r="O124" i="24"/>
  <c r="N124" i="24"/>
  <c r="M124" i="24"/>
  <c r="L124" i="24"/>
  <c r="K124" i="24"/>
  <c r="J124" i="24"/>
  <c r="I124" i="24"/>
  <c r="H124" i="24"/>
  <c r="G124" i="24"/>
  <c r="F124" i="24"/>
  <c r="AC123" i="24"/>
  <c r="AB123" i="24"/>
  <c r="AA123" i="24"/>
  <c r="Z123" i="24"/>
  <c r="Y123" i="24"/>
  <c r="X123" i="24"/>
  <c r="W123" i="24"/>
  <c r="V123" i="24"/>
  <c r="U123" i="24"/>
  <c r="T123" i="24"/>
  <c r="S123" i="24"/>
  <c r="R123" i="24"/>
  <c r="Q123" i="24"/>
  <c r="P123" i="24"/>
  <c r="O123" i="24"/>
  <c r="N123" i="24"/>
  <c r="M123" i="24"/>
  <c r="L123" i="24"/>
  <c r="K123" i="24"/>
  <c r="J123" i="24"/>
  <c r="I123" i="24"/>
  <c r="H123" i="24"/>
  <c r="G123" i="24"/>
  <c r="F123" i="24"/>
  <c r="AC122" i="24"/>
  <c r="AB122" i="24"/>
  <c r="AA122" i="24"/>
  <c r="Z122" i="24"/>
  <c r="Y122" i="24"/>
  <c r="X122" i="24"/>
  <c r="W122" i="24"/>
  <c r="V122" i="24"/>
  <c r="U122" i="24"/>
  <c r="T122" i="24"/>
  <c r="S122" i="24"/>
  <c r="R122" i="24"/>
  <c r="Q122" i="24"/>
  <c r="P122" i="24"/>
  <c r="O122" i="24"/>
  <c r="N122" i="24"/>
  <c r="M122" i="24"/>
  <c r="L122" i="24"/>
  <c r="K122" i="24"/>
  <c r="J122" i="24"/>
  <c r="I122" i="24"/>
  <c r="H122" i="24"/>
  <c r="G122" i="24"/>
  <c r="F122" i="24"/>
  <c r="AC121" i="24"/>
  <c r="AB121" i="24"/>
  <c r="AA121" i="24"/>
  <c r="Z121" i="24"/>
  <c r="Y121" i="24"/>
  <c r="X121" i="24"/>
  <c r="W121" i="24"/>
  <c r="V121" i="24"/>
  <c r="U121" i="24"/>
  <c r="T121" i="24"/>
  <c r="S121" i="24"/>
  <c r="R121" i="24"/>
  <c r="Q121" i="24"/>
  <c r="P121" i="24"/>
  <c r="O121" i="24"/>
  <c r="N121" i="24"/>
  <c r="M121" i="24"/>
  <c r="L121" i="24"/>
  <c r="K121" i="24"/>
  <c r="J121" i="24"/>
  <c r="I121" i="24"/>
  <c r="H121" i="24"/>
  <c r="G121" i="24"/>
  <c r="F121" i="24"/>
  <c r="AC120" i="24"/>
  <c r="AB120" i="24"/>
  <c r="AA120" i="24"/>
  <c r="Z120" i="24"/>
  <c r="Y120" i="24"/>
  <c r="X120" i="24"/>
  <c r="W120" i="24"/>
  <c r="V120" i="24"/>
  <c r="U120" i="24"/>
  <c r="T120" i="24"/>
  <c r="S120" i="24"/>
  <c r="R120" i="24"/>
  <c r="Q120" i="24"/>
  <c r="P120" i="24"/>
  <c r="O120" i="24"/>
  <c r="N120" i="24"/>
  <c r="M120" i="24"/>
  <c r="L120" i="24"/>
  <c r="K120" i="24"/>
  <c r="J120" i="24"/>
  <c r="I120" i="24"/>
  <c r="H120" i="24"/>
  <c r="G120" i="24"/>
  <c r="F120" i="24"/>
  <c r="E116" i="24"/>
  <c r="E115" i="24"/>
  <c r="E114" i="24"/>
  <c r="E113" i="24"/>
  <c r="E112" i="24"/>
  <c r="E111" i="24"/>
  <c r="E110" i="24"/>
  <c r="E109" i="24"/>
  <c r="E108" i="24"/>
  <c r="E107" i="24"/>
  <c r="E106" i="24"/>
  <c r="E105" i="24"/>
  <c r="AC101" i="24"/>
  <c r="AB101" i="24"/>
  <c r="AA101" i="24"/>
  <c r="Z101" i="24"/>
  <c r="Y101" i="24"/>
  <c r="X101" i="24"/>
  <c r="W101" i="24"/>
  <c r="V101" i="24"/>
  <c r="U101" i="24"/>
  <c r="T101" i="24"/>
  <c r="S101" i="24"/>
  <c r="R101" i="24"/>
  <c r="Q101" i="24"/>
  <c r="P101" i="24"/>
  <c r="O101" i="24"/>
  <c r="N101" i="24"/>
  <c r="M101" i="24"/>
  <c r="L101" i="24"/>
  <c r="K101" i="24"/>
  <c r="J101" i="24"/>
  <c r="I101" i="24"/>
  <c r="H101" i="24"/>
  <c r="G101" i="24"/>
  <c r="F101" i="24"/>
  <c r="AC100" i="24"/>
  <c r="AB100" i="24"/>
  <c r="AA100" i="24"/>
  <c r="Z100" i="24"/>
  <c r="Y100" i="24"/>
  <c r="X100" i="24"/>
  <c r="W100" i="24"/>
  <c r="V100" i="24"/>
  <c r="U100" i="24"/>
  <c r="T100" i="24"/>
  <c r="S100" i="24"/>
  <c r="R100" i="24"/>
  <c r="Q100" i="24"/>
  <c r="P100" i="24"/>
  <c r="O100" i="24"/>
  <c r="N100" i="24"/>
  <c r="M100" i="24"/>
  <c r="L100" i="24"/>
  <c r="K100" i="24"/>
  <c r="J100" i="24"/>
  <c r="I100" i="24"/>
  <c r="H100" i="24"/>
  <c r="G100" i="24"/>
  <c r="F100" i="24"/>
  <c r="AC99" i="24"/>
  <c r="AB99" i="24"/>
  <c r="AA99" i="24"/>
  <c r="Z99" i="24"/>
  <c r="Y99" i="24"/>
  <c r="X99" i="24"/>
  <c r="W99" i="24"/>
  <c r="V99" i="24"/>
  <c r="U99" i="24"/>
  <c r="T99" i="24"/>
  <c r="S99" i="24"/>
  <c r="R99" i="24"/>
  <c r="Q99" i="24"/>
  <c r="P99" i="24"/>
  <c r="O99" i="24"/>
  <c r="N99" i="24"/>
  <c r="M99" i="24"/>
  <c r="L99" i="24"/>
  <c r="K99" i="24"/>
  <c r="J99" i="24"/>
  <c r="I99" i="24"/>
  <c r="H99" i="24"/>
  <c r="G99" i="24"/>
  <c r="F99" i="24"/>
  <c r="AC98" i="24"/>
  <c r="AB98" i="24"/>
  <c r="AA98" i="24"/>
  <c r="Z98" i="24"/>
  <c r="Y98" i="24"/>
  <c r="X98" i="24"/>
  <c r="W98" i="24"/>
  <c r="V98" i="24"/>
  <c r="U98" i="24"/>
  <c r="T98" i="24"/>
  <c r="S98" i="24"/>
  <c r="R98" i="24"/>
  <c r="Q98" i="24"/>
  <c r="P98" i="24"/>
  <c r="O98" i="24"/>
  <c r="N98" i="24"/>
  <c r="M98" i="24"/>
  <c r="L98" i="24"/>
  <c r="K98" i="24"/>
  <c r="J98" i="24"/>
  <c r="I98" i="24"/>
  <c r="H98" i="24"/>
  <c r="G98" i="24"/>
  <c r="F98" i="24"/>
  <c r="AC97" i="24"/>
  <c r="AB97" i="24"/>
  <c r="AA97" i="24"/>
  <c r="Z97" i="24"/>
  <c r="Y97" i="24"/>
  <c r="X97" i="24"/>
  <c r="W97" i="24"/>
  <c r="V97" i="24"/>
  <c r="U97" i="24"/>
  <c r="T97" i="24"/>
  <c r="S97" i="24"/>
  <c r="R97" i="24"/>
  <c r="Q97" i="24"/>
  <c r="P97" i="24"/>
  <c r="O97" i="24"/>
  <c r="N97" i="24"/>
  <c r="M97" i="24"/>
  <c r="L97" i="24"/>
  <c r="K97" i="24"/>
  <c r="J97" i="24"/>
  <c r="I97" i="24"/>
  <c r="H97" i="24"/>
  <c r="G97" i="24"/>
  <c r="F97" i="24"/>
  <c r="AC96" i="24"/>
  <c r="AB96" i="24"/>
  <c r="AA96" i="24"/>
  <c r="Z96" i="24"/>
  <c r="Y96" i="24"/>
  <c r="X96" i="24"/>
  <c r="W96" i="24"/>
  <c r="V96" i="24"/>
  <c r="U96" i="24"/>
  <c r="T96" i="24"/>
  <c r="S96" i="24"/>
  <c r="R96" i="24"/>
  <c r="Q96" i="24"/>
  <c r="P96" i="24"/>
  <c r="O96" i="24"/>
  <c r="N96" i="24"/>
  <c r="M96" i="24"/>
  <c r="L96" i="24"/>
  <c r="K96" i="24"/>
  <c r="J96" i="24"/>
  <c r="I96" i="24"/>
  <c r="H96" i="24"/>
  <c r="G96" i="24"/>
  <c r="F96" i="24"/>
  <c r="AC95" i="24"/>
  <c r="AB95" i="24"/>
  <c r="AA95" i="24"/>
  <c r="Z95" i="24"/>
  <c r="Y95" i="24"/>
  <c r="X95" i="24"/>
  <c r="W95" i="24"/>
  <c r="V95" i="24"/>
  <c r="U95" i="24"/>
  <c r="T95" i="24"/>
  <c r="S95" i="24"/>
  <c r="R95" i="24"/>
  <c r="Q95" i="24"/>
  <c r="P95" i="24"/>
  <c r="O95" i="24"/>
  <c r="N95" i="24"/>
  <c r="M95" i="24"/>
  <c r="L95" i="24"/>
  <c r="K95" i="24"/>
  <c r="J95" i="24"/>
  <c r="I95" i="24"/>
  <c r="H95" i="24"/>
  <c r="G95" i="24"/>
  <c r="F95" i="24"/>
  <c r="AC94" i="24"/>
  <c r="AB94" i="24"/>
  <c r="AA94" i="24"/>
  <c r="Z94" i="24"/>
  <c r="Y94" i="24"/>
  <c r="X94" i="24"/>
  <c r="W94" i="24"/>
  <c r="V94" i="24"/>
  <c r="U94" i="24"/>
  <c r="T94" i="24"/>
  <c r="S94" i="24"/>
  <c r="R94" i="24"/>
  <c r="Q94" i="24"/>
  <c r="P94" i="24"/>
  <c r="O94" i="24"/>
  <c r="N94" i="24"/>
  <c r="M94" i="24"/>
  <c r="L94" i="24"/>
  <c r="K94" i="24"/>
  <c r="J94" i="24"/>
  <c r="I94" i="24"/>
  <c r="H94" i="24"/>
  <c r="G94" i="24"/>
  <c r="F94" i="24"/>
  <c r="AC93" i="24"/>
  <c r="AB93" i="24"/>
  <c r="AA93" i="24"/>
  <c r="Z93" i="24"/>
  <c r="Y93" i="24"/>
  <c r="X93" i="24"/>
  <c r="W93" i="24"/>
  <c r="V93" i="24"/>
  <c r="U93" i="24"/>
  <c r="T93" i="24"/>
  <c r="S93" i="24"/>
  <c r="R93" i="24"/>
  <c r="Q93" i="24"/>
  <c r="P93" i="24"/>
  <c r="O93" i="24"/>
  <c r="N93" i="24"/>
  <c r="M93" i="24"/>
  <c r="L93" i="24"/>
  <c r="K93" i="24"/>
  <c r="J93" i="24"/>
  <c r="I93" i="24"/>
  <c r="H93" i="24"/>
  <c r="G93" i="24"/>
  <c r="F93" i="24"/>
  <c r="AC92" i="24"/>
  <c r="AB92" i="24"/>
  <c r="AA92" i="24"/>
  <c r="Z92" i="24"/>
  <c r="Y92" i="24"/>
  <c r="X92" i="24"/>
  <c r="W92" i="24"/>
  <c r="V92" i="24"/>
  <c r="U92" i="24"/>
  <c r="T92" i="24"/>
  <c r="S92" i="24"/>
  <c r="R92" i="24"/>
  <c r="Q92" i="24"/>
  <c r="P92" i="24"/>
  <c r="O92" i="24"/>
  <c r="N92" i="24"/>
  <c r="M92" i="24"/>
  <c r="L92" i="24"/>
  <c r="K92" i="24"/>
  <c r="J92" i="24"/>
  <c r="I92" i="24"/>
  <c r="H92" i="24"/>
  <c r="G92" i="24"/>
  <c r="F92" i="24"/>
  <c r="AC91" i="24"/>
  <c r="AB91" i="24"/>
  <c r="AA91" i="24"/>
  <c r="Z91" i="24"/>
  <c r="Y91" i="24"/>
  <c r="X91" i="24"/>
  <c r="W91" i="24"/>
  <c r="V91" i="24"/>
  <c r="U91" i="24"/>
  <c r="T91" i="24"/>
  <c r="S91" i="24"/>
  <c r="R91" i="24"/>
  <c r="Q91" i="24"/>
  <c r="P91" i="24"/>
  <c r="O91" i="24"/>
  <c r="N91" i="24"/>
  <c r="M91" i="24"/>
  <c r="L91" i="24"/>
  <c r="K91" i="24"/>
  <c r="J91" i="24"/>
  <c r="I91" i="24"/>
  <c r="H91" i="24"/>
  <c r="G91" i="24"/>
  <c r="F91" i="24"/>
  <c r="AC90" i="24"/>
  <c r="AB90" i="24"/>
  <c r="AA90" i="24"/>
  <c r="Z90" i="24"/>
  <c r="Y90" i="24"/>
  <c r="X90" i="24"/>
  <c r="W90" i="24"/>
  <c r="V90" i="24"/>
  <c r="U90" i="24"/>
  <c r="T90" i="24"/>
  <c r="S90" i="24"/>
  <c r="R90" i="24"/>
  <c r="Q90" i="24"/>
  <c r="P90" i="24"/>
  <c r="O90" i="24"/>
  <c r="N90" i="24"/>
  <c r="M90" i="24"/>
  <c r="L90" i="24"/>
  <c r="K90" i="24"/>
  <c r="J90" i="24"/>
  <c r="I90" i="24"/>
  <c r="H90" i="24"/>
  <c r="G90" i="24"/>
  <c r="F90" i="24"/>
  <c r="E86" i="24"/>
  <c r="E85" i="24"/>
  <c r="E84" i="24"/>
  <c r="E83" i="24"/>
  <c r="E82" i="24"/>
  <c r="E81" i="24"/>
  <c r="E80" i="24"/>
  <c r="E79" i="24"/>
  <c r="E78" i="24"/>
  <c r="E77" i="24"/>
  <c r="E76" i="24"/>
  <c r="E75" i="24"/>
  <c r="AC71" i="24"/>
  <c r="AB71" i="24"/>
  <c r="AA71" i="24"/>
  <c r="Z71" i="24"/>
  <c r="Y71" i="24"/>
  <c r="X71" i="24"/>
  <c r="W71" i="24"/>
  <c r="V71" i="24"/>
  <c r="U71" i="24"/>
  <c r="T71" i="24"/>
  <c r="S71" i="24"/>
  <c r="R71" i="24"/>
  <c r="Q71" i="24"/>
  <c r="P71" i="24"/>
  <c r="O71" i="24"/>
  <c r="N71" i="24"/>
  <c r="M71" i="24"/>
  <c r="L71" i="24"/>
  <c r="K71" i="24"/>
  <c r="J71" i="24"/>
  <c r="I71" i="24"/>
  <c r="H71" i="24"/>
  <c r="G71" i="24"/>
  <c r="F71" i="24"/>
  <c r="AC70" i="24"/>
  <c r="AB70" i="24"/>
  <c r="AA70" i="24"/>
  <c r="Z70" i="24"/>
  <c r="Y70" i="24"/>
  <c r="X70" i="24"/>
  <c r="W70" i="24"/>
  <c r="V70" i="24"/>
  <c r="U70" i="24"/>
  <c r="T70" i="24"/>
  <c r="S70" i="24"/>
  <c r="R70" i="24"/>
  <c r="Q70" i="24"/>
  <c r="P70" i="24"/>
  <c r="O70" i="24"/>
  <c r="N70" i="24"/>
  <c r="M70" i="24"/>
  <c r="L70" i="24"/>
  <c r="K70" i="24"/>
  <c r="J70" i="24"/>
  <c r="I70" i="24"/>
  <c r="H70" i="24"/>
  <c r="G70" i="24"/>
  <c r="F70" i="24"/>
  <c r="AC69" i="24"/>
  <c r="AB69" i="24"/>
  <c r="AA69" i="24"/>
  <c r="Z69" i="24"/>
  <c r="Y69" i="24"/>
  <c r="X69" i="24"/>
  <c r="W69" i="24"/>
  <c r="V69" i="24"/>
  <c r="U69" i="24"/>
  <c r="T69" i="24"/>
  <c r="S69" i="24"/>
  <c r="R69" i="24"/>
  <c r="Q69" i="24"/>
  <c r="P69" i="24"/>
  <c r="O69" i="24"/>
  <c r="N69" i="24"/>
  <c r="M69" i="24"/>
  <c r="L69" i="24"/>
  <c r="K69" i="24"/>
  <c r="J69" i="24"/>
  <c r="I69" i="24"/>
  <c r="H69" i="24"/>
  <c r="G69" i="24"/>
  <c r="F69" i="24"/>
  <c r="AC68" i="24"/>
  <c r="AB68" i="24"/>
  <c r="AA68" i="24"/>
  <c r="Z68" i="24"/>
  <c r="Y68" i="24"/>
  <c r="X68" i="24"/>
  <c r="W68" i="24"/>
  <c r="V68" i="24"/>
  <c r="U68" i="24"/>
  <c r="T68" i="24"/>
  <c r="S68" i="24"/>
  <c r="R68" i="24"/>
  <c r="Q68" i="24"/>
  <c r="P68" i="24"/>
  <c r="O68" i="24"/>
  <c r="N68" i="24"/>
  <c r="M68" i="24"/>
  <c r="L68" i="24"/>
  <c r="K68" i="24"/>
  <c r="J68" i="24"/>
  <c r="I68" i="24"/>
  <c r="H68" i="24"/>
  <c r="G68" i="24"/>
  <c r="F68" i="24"/>
  <c r="AC67" i="24"/>
  <c r="AB67" i="24"/>
  <c r="AA67" i="24"/>
  <c r="Z67" i="24"/>
  <c r="Y67" i="24"/>
  <c r="X67" i="24"/>
  <c r="W67" i="24"/>
  <c r="V67" i="24"/>
  <c r="U67" i="24"/>
  <c r="T67" i="24"/>
  <c r="S67" i="24"/>
  <c r="R67" i="24"/>
  <c r="Q67" i="24"/>
  <c r="P67" i="24"/>
  <c r="O67" i="24"/>
  <c r="N67" i="24"/>
  <c r="M67" i="24"/>
  <c r="L67" i="24"/>
  <c r="K67" i="24"/>
  <c r="J67" i="24"/>
  <c r="I67" i="24"/>
  <c r="H67" i="24"/>
  <c r="G67" i="24"/>
  <c r="E67" i="24" s="1"/>
  <c r="F67" i="24"/>
  <c r="AC66" i="24"/>
  <c r="AB66" i="24"/>
  <c r="AA66" i="24"/>
  <c r="Z66" i="24"/>
  <c r="Y66" i="24"/>
  <c r="X66" i="24"/>
  <c r="W66" i="24"/>
  <c r="V66" i="24"/>
  <c r="U66" i="24"/>
  <c r="T66" i="24"/>
  <c r="S66" i="24"/>
  <c r="R66" i="24"/>
  <c r="Q66" i="24"/>
  <c r="P66" i="24"/>
  <c r="O66" i="24"/>
  <c r="N66" i="24"/>
  <c r="M66" i="24"/>
  <c r="L66" i="24"/>
  <c r="K66" i="24"/>
  <c r="J66" i="24"/>
  <c r="I66" i="24"/>
  <c r="H66" i="24"/>
  <c r="G66" i="24"/>
  <c r="F66" i="24"/>
  <c r="AC65" i="24"/>
  <c r="AB65" i="24"/>
  <c r="AA65" i="24"/>
  <c r="Z65" i="24"/>
  <c r="Y65" i="24"/>
  <c r="X65" i="24"/>
  <c r="W65" i="24"/>
  <c r="V65" i="24"/>
  <c r="U65" i="24"/>
  <c r="T65" i="24"/>
  <c r="S65" i="24"/>
  <c r="R65" i="24"/>
  <c r="Q65" i="24"/>
  <c r="P65" i="24"/>
  <c r="O65" i="24"/>
  <c r="N65" i="24"/>
  <c r="M65" i="24"/>
  <c r="L65" i="24"/>
  <c r="K65" i="24"/>
  <c r="J65" i="24"/>
  <c r="I65" i="24"/>
  <c r="H65" i="24"/>
  <c r="G65" i="24"/>
  <c r="F65" i="24"/>
  <c r="AC64" i="24"/>
  <c r="AB64" i="24"/>
  <c r="AA64" i="24"/>
  <c r="Z64" i="24"/>
  <c r="Y64" i="24"/>
  <c r="X64" i="24"/>
  <c r="W64" i="24"/>
  <c r="V64" i="24"/>
  <c r="U64" i="24"/>
  <c r="T64" i="24"/>
  <c r="S64" i="24"/>
  <c r="R64" i="24"/>
  <c r="Q64" i="24"/>
  <c r="P64" i="24"/>
  <c r="O64" i="24"/>
  <c r="N64" i="24"/>
  <c r="M64" i="24"/>
  <c r="L64" i="24"/>
  <c r="K64" i="24"/>
  <c r="J64" i="24"/>
  <c r="I64" i="24"/>
  <c r="H64" i="24"/>
  <c r="G64" i="24"/>
  <c r="F64" i="24"/>
  <c r="AC63" i="24"/>
  <c r="AB63" i="24"/>
  <c r="AA63" i="24"/>
  <c r="Z63" i="24"/>
  <c r="Y63" i="24"/>
  <c r="X63" i="24"/>
  <c r="W63" i="24"/>
  <c r="V63" i="24"/>
  <c r="U63" i="24"/>
  <c r="T63" i="24"/>
  <c r="S63" i="24"/>
  <c r="R63" i="24"/>
  <c r="Q63" i="24"/>
  <c r="P63" i="24"/>
  <c r="O63" i="24"/>
  <c r="N63" i="24"/>
  <c r="M63" i="24"/>
  <c r="L63" i="24"/>
  <c r="K63" i="24"/>
  <c r="J63" i="24"/>
  <c r="I63" i="24"/>
  <c r="H63" i="24"/>
  <c r="G63" i="24"/>
  <c r="F63" i="24"/>
  <c r="AC62" i="24"/>
  <c r="AB62" i="24"/>
  <c r="AA62" i="24"/>
  <c r="Z62" i="24"/>
  <c r="Y62" i="24"/>
  <c r="X62" i="24"/>
  <c r="W62" i="24"/>
  <c r="V62" i="24"/>
  <c r="U62" i="24"/>
  <c r="T62" i="24"/>
  <c r="S62" i="24"/>
  <c r="R62" i="24"/>
  <c r="Q62" i="24"/>
  <c r="P62" i="24"/>
  <c r="O62" i="24"/>
  <c r="N62" i="24"/>
  <c r="M62" i="24"/>
  <c r="L62" i="24"/>
  <c r="K62" i="24"/>
  <c r="J62" i="24"/>
  <c r="I62" i="24"/>
  <c r="H62" i="24"/>
  <c r="G62" i="24"/>
  <c r="F62" i="24"/>
  <c r="AC61" i="24"/>
  <c r="AB61" i="24"/>
  <c r="AA61" i="24"/>
  <c r="Z61" i="24"/>
  <c r="Y61" i="24"/>
  <c r="X61" i="24"/>
  <c r="W61" i="24"/>
  <c r="V61" i="24"/>
  <c r="U61" i="24"/>
  <c r="T61" i="24"/>
  <c r="S61" i="24"/>
  <c r="R61" i="24"/>
  <c r="Q61" i="24"/>
  <c r="P61" i="24"/>
  <c r="O61" i="24"/>
  <c r="N61" i="24"/>
  <c r="M61" i="24"/>
  <c r="L61" i="24"/>
  <c r="K61" i="24"/>
  <c r="J61" i="24"/>
  <c r="I61" i="24"/>
  <c r="H61" i="24"/>
  <c r="G61" i="24"/>
  <c r="F61" i="24"/>
  <c r="AC60" i="24"/>
  <c r="AB60" i="24"/>
  <c r="AA60" i="24"/>
  <c r="Z60" i="24"/>
  <c r="Y60" i="24"/>
  <c r="X60" i="24"/>
  <c r="W60" i="24"/>
  <c r="V60" i="24"/>
  <c r="U60" i="24"/>
  <c r="T60" i="24"/>
  <c r="S60" i="24"/>
  <c r="R60" i="24"/>
  <c r="Q60" i="24"/>
  <c r="P60" i="24"/>
  <c r="O60" i="24"/>
  <c r="N60" i="24"/>
  <c r="M60" i="24"/>
  <c r="L60" i="24"/>
  <c r="K60" i="24"/>
  <c r="J60" i="24"/>
  <c r="I60" i="24"/>
  <c r="H60" i="24"/>
  <c r="G60" i="24"/>
  <c r="F60" i="24"/>
  <c r="E56" i="24"/>
  <c r="E55" i="24"/>
  <c r="E54" i="24"/>
  <c r="E53" i="24"/>
  <c r="E52" i="24"/>
  <c r="E51" i="24"/>
  <c r="E50" i="24"/>
  <c r="E49" i="24"/>
  <c r="E48" i="24"/>
  <c r="E47" i="24"/>
  <c r="E46" i="24"/>
  <c r="E45" i="24"/>
  <c r="AC41" i="24"/>
  <c r="AB41" i="24"/>
  <c r="AA41" i="24"/>
  <c r="Z41" i="24"/>
  <c r="Y41" i="24"/>
  <c r="X41" i="24"/>
  <c r="W41" i="24"/>
  <c r="V41" i="24"/>
  <c r="U41" i="24"/>
  <c r="T41" i="24"/>
  <c r="S41" i="24"/>
  <c r="R41" i="24"/>
  <c r="Q41" i="24"/>
  <c r="P41" i="24"/>
  <c r="O41" i="24"/>
  <c r="N41" i="24"/>
  <c r="M41" i="24"/>
  <c r="L41" i="24"/>
  <c r="K41" i="24"/>
  <c r="J41" i="24"/>
  <c r="I41" i="24"/>
  <c r="H41" i="24"/>
  <c r="G41" i="24"/>
  <c r="F41" i="24"/>
  <c r="AC40" i="24"/>
  <c r="AB40" i="24"/>
  <c r="AA40" i="24"/>
  <c r="Z40" i="24"/>
  <c r="Y40" i="24"/>
  <c r="X40" i="24"/>
  <c r="W40" i="24"/>
  <c r="V40" i="24"/>
  <c r="U40" i="24"/>
  <c r="T40" i="24"/>
  <c r="S40" i="24"/>
  <c r="R40" i="24"/>
  <c r="Q40" i="24"/>
  <c r="P40" i="24"/>
  <c r="O40" i="24"/>
  <c r="N40" i="24"/>
  <c r="M40" i="24"/>
  <c r="L40" i="24"/>
  <c r="K40" i="24"/>
  <c r="J40" i="24"/>
  <c r="I40" i="24"/>
  <c r="H40" i="24"/>
  <c r="G40" i="24"/>
  <c r="F40" i="24"/>
  <c r="AC39" i="24"/>
  <c r="AB39" i="24"/>
  <c r="AA39" i="24"/>
  <c r="Z39" i="24"/>
  <c r="Y39" i="24"/>
  <c r="X39" i="24"/>
  <c r="W39" i="24"/>
  <c r="V39" i="24"/>
  <c r="U39" i="24"/>
  <c r="T39" i="24"/>
  <c r="S39" i="24"/>
  <c r="R39" i="24"/>
  <c r="Q39" i="24"/>
  <c r="P39" i="24"/>
  <c r="O39" i="24"/>
  <c r="N39" i="24"/>
  <c r="M39" i="24"/>
  <c r="L39" i="24"/>
  <c r="K39" i="24"/>
  <c r="J39" i="24"/>
  <c r="I39" i="24"/>
  <c r="H39" i="24"/>
  <c r="G39" i="24"/>
  <c r="F39" i="24"/>
  <c r="AC38" i="24"/>
  <c r="AB38" i="24"/>
  <c r="AA38" i="24"/>
  <c r="Z38" i="24"/>
  <c r="Y38" i="24"/>
  <c r="X38" i="24"/>
  <c r="W38" i="24"/>
  <c r="V38" i="24"/>
  <c r="U38" i="24"/>
  <c r="T38" i="24"/>
  <c r="S38" i="24"/>
  <c r="R38" i="24"/>
  <c r="Q38" i="24"/>
  <c r="P38" i="24"/>
  <c r="O38" i="24"/>
  <c r="N38" i="24"/>
  <c r="M38" i="24"/>
  <c r="L38" i="24"/>
  <c r="K38" i="24"/>
  <c r="J38" i="24"/>
  <c r="I38" i="24"/>
  <c r="H38" i="24"/>
  <c r="G38" i="24"/>
  <c r="F38" i="24"/>
  <c r="AC37" i="24"/>
  <c r="AB37" i="24"/>
  <c r="AA37" i="24"/>
  <c r="Z37" i="24"/>
  <c r="Y37" i="24"/>
  <c r="X37" i="24"/>
  <c r="W37" i="24"/>
  <c r="V37" i="24"/>
  <c r="U37" i="24"/>
  <c r="T37" i="24"/>
  <c r="S37" i="24"/>
  <c r="R37" i="24"/>
  <c r="Q37" i="24"/>
  <c r="P37" i="24"/>
  <c r="O37" i="24"/>
  <c r="N37" i="24"/>
  <c r="M37" i="24"/>
  <c r="L37" i="24"/>
  <c r="K37" i="24"/>
  <c r="J37" i="24"/>
  <c r="I37" i="24"/>
  <c r="H37" i="24"/>
  <c r="G37" i="24"/>
  <c r="F37" i="24"/>
  <c r="AC36" i="24"/>
  <c r="AB36" i="24"/>
  <c r="AA36" i="24"/>
  <c r="Z36" i="24"/>
  <c r="Y36" i="24"/>
  <c r="X36" i="24"/>
  <c r="W36" i="24"/>
  <c r="V36" i="24"/>
  <c r="U36" i="24"/>
  <c r="T36" i="24"/>
  <c r="S36" i="24"/>
  <c r="R36" i="24"/>
  <c r="Q36" i="24"/>
  <c r="P36" i="24"/>
  <c r="O36" i="24"/>
  <c r="N36" i="24"/>
  <c r="M36" i="24"/>
  <c r="L36" i="24"/>
  <c r="K36" i="24"/>
  <c r="J36" i="24"/>
  <c r="I36" i="24"/>
  <c r="H36" i="24"/>
  <c r="G36" i="24"/>
  <c r="F36" i="24"/>
  <c r="AC35" i="24"/>
  <c r="AB35" i="24"/>
  <c r="AA35" i="24"/>
  <c r="Z35" i="24"/>
  <c r="Y35" i="24"/>
  <c r="X35" i="24"/>
  <c r="W35" i="24"/>
  <c r="V35" i="24"/>
  <c r="U35" i="24"/>
  <c r="T35" i="24"/>
  <c r="S35" i="24"/>
  <c r="R35" i="24"/>
  <c r="Q35" i="24"/>
  <c r="P35" i="24"/>
  <c r="O35" i="24"/>
  <c r="N35" i="24"/>
  <c r="M35" i="24"/>
  <c r="L35" i="24"/>
  <c r="K35" i="24"/>
  <c r="J35" i="24"/>
  <c r="I35" i="24"/>
  <c r="H35" i="24"/>
  <c r="G35" i="24"/>
  <c r="F35" i="24"/>
  <c r="AC34" i="24"/>
  <c r="AB34" i="24"/>
  <c r="AA34" i="24"/>
  <c r="Z34" i="24"/>
  <c r="Y34" i="24"/>
  <c r="X34" i="24"/>
  <c r="W34" i="24"/>
  <c r="V34" i="24"/>
  <c r="U34" i="24"/>
  <c r="T34" i="24"/>
  <c r="S34" i="24"/>
  <c r="R34" i="24"/>
  <c r="Q34" i="24"/>
  <c r="P34" i="24"/>
  <c r="O34" i="24"/>
  <c r="N34" i="24"/>
  <c r="M34" i="24"/>
  <c r="L34" i="24"/>
  <c r="K34" i="24"/>
  <c r="J34" i="24"/>
  <c r="I34" i="24"/>
  <c r="H34" i="24"/>
  <c r="G34" i="24"/>
  <c r="F34" i="24"/>
  <c r="AC33" i="24"/>
  <c r="AB33" i="24"/>
  <c r="AA33" i="24"/>
  <c r="Z33" i="24"/>
  <c r="Y33" i="24"/>
  <c r="X33" i="24"/>
  <c r="W33" i="24"/>
  <c r="V33" i="24"/>
  <c r="U33" i="24"/>
  <c r="T33" i="24"/>
  <c r="S33" i="24"/>
  <c r="R33" i="24"/>
  <c r="Q33" i="24"/>
  <c r="P33" i="24"/>
  <c r="O33" i="24"/>
  <c r="N33" i="24"/>
  <c r="M33" i="24"/>
  <c r="L33" i="24"/>
  <c r="K33" i="24"/>
  <c r="J33" i="24"/>
  <c r="I33" i="24"/>
  <c r="H33" i="24"/>
  <c r="G33" i="24"/>
  <c r="F33" i="24"/>
  <c r="AC32" i="24"/>
  <c r="AB32" i="24"/>
  <c r="AA32" i="24"/>
  <c r="Z32" i="24"/>
  <c r="Y32" i="24"/>
  <c r="X32" i="24"/>
  <c r="W32" i="24"/>
  <c r="V32" i="24"/>
  <c r="U32" i="24"/>
  <c r="T32" i="24"/>
  <c r="S32" i="24"/>
  <c r="R32" i="24"/>
  <c r="Q32" i="24"/>
  <c r="P32" i="24"/>
  <c r="O32" i="24"/>
  <c r="N32" i="24"/>
  <c r="M32" i="24"/>
  <c r="L32" i="24"/>
  <c r="K32" i="24"/>
  <c r="J32" i="24"/>
  <c r="I32" i="24"/>
  <c r="H32" i="24"/>
  <c r="G32" i="24"/>
  <c r="F32" i="24"/>
  <c r="AC31" i="24"/>
  <c r="AB31" i="24"/>
  <c r="AA31" i="24"/>
  <c r="Z31" i="24"/>
  <c r="Y31" i="24"/>
  <c r="X31" i="24"/>
  <c r="W31" i="24"/>
  <c r="V31" i="24"/>
  <c r="U31" i="24"/>
  <c r="T31" i="24"/>
  <c r="S31" i="24"/>
  <c r="R31" i="24"/>
  <c r="Q31" i="24"/>
  <c r="P31" i="24"/>
  <c r="O31" i="24"/>
  <c r="N31" i="24"/>
  <c r="M31" i="24"/>
  <c r="L31" i="24"/>
  <c r="K31" i="24"/>
  <c r="J31" i="24"/>
  <c r="I31" i="24"/>
  <c r="H31" i="24"/>
  <c r="G31" i="24"/>
  <c r="F31" i="24"/>
  <c r="AC30" i="24"/>
  <c r="AB30" i="24"/>
  <c r="AA30" i="24"/>
  <c r="Z30" i="24"/>
  <c r="Y30" i="24"/>
  <c r="X30" i="24"/>
  <c r="W30" i="24"/>
  <c r="V30" i="24"/>
  <c r="U30" i="24"/>
  <c r="T30" i="24"/>
  <c r="S30" i="24"/>
  <c r="R30" i="24"/>
  <c r="Q30" i="24"/>
  <c r="P30" i="24"/>
  <c r="O30" i="24"/>
  <c r="N30" i="24"/>
  <c r="M30" i="24"/>
  <c r="L30" i="24"/>
  <c r="K30" i="24"/>
  <c r="J30" i="24"/>
  <c r="I30" i="24"/>
  <c r="H30" i="24"/>
  <c r="G30" i="24"/>
  <c r="F30" i="24"/>
  <c r="E26" i="24"/>
  <c r="E25" i="24"/>
  <c r="E24" i="24"/>
  <c r="E23" i="24"/>
  <c r="E22" i="24"/>
  <c r="E21" i="24"/>
  <c r="E20" i="24"/>
  <c r="E19" i="24"/>
  <c r="E18" i="24"/>
  <c r="E17" i="24"/>
  <c r="E16" i="24"/>
  <c r="E15" i="24"/>
  <c r="AC33" i="23"/>
  <c r="AB33" i="23"/>
  <c r="AA33" i="23"/>
  <c r="Z33" i="23"/>
  <c r="Y33" i="23"/>
  <c r="X33" i="23"/>
  <c r="W33" i="23"/>
  <c r="V33" i="23"/>
  <c r="U33" i="23"/>
  <c r="T33" i="23"/>
  <c r="S33" i="23"/>
  <c r="R33" i="23"/>
  <c r="AC32" i="23"/>
  <c r="AB32" i="23"/>
  <c r="AA32" i="23"/>
  <c r="Z32" i="23"/>
  <c r="Y32" i="23"/>
  <c r="X32" i="23"/>
  <c r="W32" i="23"/>
  <c r="V32" i="23"/>
  <c r="U32" i="23"/>
  <c r="T32" i="23"/>
  <c r="S32" i="23"/>
  <c r="R32" i="23"/>
  <c r="AC31" i="23"/>
  <c r="AB31" i="23"/>
  <c r="AA31" i="23"/>
  <c r="Z31" i="23"/>
  <c r="Y31" i="23"/>
  <c r="X31" i="23"/>
  <c r="W31" i="23"/>
  <c r="V31" i="23"/>
  <c r="U31" i="23"/>
  <c r="T31" i="23"/>
  <c r="S31" i="23"/>
  <c r="R31" i="23"/>
  <c r="Q33" i="23"/>
  <c r="Q32" i="23"/>
  <c r="Q31" i="23"/>
  <c r="P33" i="23"/>
  <c r="O33" i="23"/>
  <c r="N33" i="23"/>
  <c r="M33" i="23"/>
  <c r="L33" i="23"/>
  <c r="K33" i="23"/>
  <c r="J33" i="23"/>
  <c r="I33" i="23"/>
  <c r="H33" i="23"/>
  <c r="G33" i="23"/>
  <c r="P32" i="23"/>
  <c r="O32" i="23"/>
  <c r="N32" i="23"/>
  <c r="M32" i="23"/>
  <c r="L32" i="23"/>
  <c r="K32" i="23"/>
  <c r="J32" i="23"/>
  <c r="I32" i="23"/>
  <c r="H32" i="23"/>
  <c r="G32" i="23"/>
  <c r="P31" i="23"/>
  <c r="O31" i="23"/>
  <c r="N31" i="23"/>
  <c r="M31" i="23"/>
  <c r="L31" i="23"/>
  <c r="K31" i="23"/>
  <c r="J31" i="23"/>
  <c r="I31" i="23"/>
  <c r="H31" i="23"/>
  <c r="G31" i="23"/>
  <c r="F33" i="23"/>
  <c r="F32" i="23"/>
  <c r="F31" i="23"/>
  <c r="AC251" i="23"/>
  <c r="AB251" i="23"/>
  <c r="AA251" i="23"/>
  <c r="Z251" i="23"/>
  <c r="Y251" i="23"/>
  <c r="X251" i="23"/>
  <c r="W251" i="23"/>
  <c r="V251" i="23"/>
  <c r="U251" i="23"/>
  <c r="T251" i="23"/>
  <c r="S251" i="23"/>
  <c r="R251" i="23"/>
  <c r="Q251" i="23"/>
  <c r="P251" i="23"/>
  <c r="O251" i="23"/>
  <c r="N251" i="23"/>
  <c r="M251" i="23"/>
  <c r="L251" i="23"/>
  <c r="K251" i="23"/>
  <c r="J251" i="23"/>
  <c r="I251" i="23"/>
  <c r="H251" i="23"/>
  <c r="G251" i="23"/>
  <c r="F251" i="23"/>
  <c r="AC250" i="23"/>
  <c r="AB250" i="23"/>
  <c r="AA250" i="23"/>
  <c r="Z250" i="23"/>
  <c r="Y250" i="23"/>
  <c r="X250" i="23"/>
  <c r="W250" i="23"/>
  <c r="V250" i="23"/>
  <c r="U250" i="23"/>
  <c r="T250" i="23"/>
  <c r="S250" i="23"/>
  <c r="R250" i="23"/>
  <c r="Q250" i="23"/>
  <c r="P250" i="23"/>
  <c r="O250" i="23"/>
  <c r="N250" i="23"/>
  <c r="M250" i="23"/>
  <c r="L250" i="23"/>
  <c r="K250" i="23"/>
  <c r="J250" i="23"/>
  <c r="I250" i="23"/>
  <c r="H250" i="23"/>
  <c r="G250" i="23"/>
  <c r="F250" i="23"/>
  <c r="AC249" i="23"/>
  <c r="AB249" i="23"/>
  <c r="AA249" i="23"/>
  <c r="Z249" i="23"/>
  <c r="Y249" i="23"/>
  <c r="X249" i="23"/>
  <c r="W249" i="23"/>
  <c r="V249" i="23"/>
  <c r="U249" i="23"/>
  <c r="T249" i="23"/>
  <c r="S249" i="23"/>
  <c r="R249" i="23"/>
  <c r="Q249" i="23"/>
  <c r="P249" i="23"/>
  <c r="O249" i="23"/>
  <c r="N249" i="23"/>
  <c r="M249" i="23"/>
  <c r="L249" i="23"/>
  <c r="K249" i="23"/>
  <c r="J249" i="23"/>
  <c r="I249" i="23"/>
  <c r="H249" i="23"/>
  <c r="G249" i="23"/>
  <c r="F249" i="23"/>
  <c r="AC248" i="23"/>
  <c r="AB248" i="23"/>
  <c r="AA248" i="23"/>
  <c r="Z248" i="23"/>
  <c r="Y248" i="23"/>
  <c r="X248" i="23"/>
  <c r="W248" i="23"/>
  <c r="V248" i="23"/>
  <c r="U248" i="23"/>
  <c r="T248" i="23"/>
  <c r="S248" i="23"/>
  <c r="R248" i="23"/>
  <c r="Q248" i="23"/>
  <c r="P248" i="23"/>
  <c r="O248" i="23"/>
  <c r="N248" i="23"/>
  <c r="M248" i="23"/>
  <c r="L248" i="23"/>
  <c r="K248" i="23"/>
  <c r="J248" i="23"/>
  <c r="I248" i="23"/>
  <c r="H248" i="23"/>
  <c r="G248" i="23"/>
  <c r="F248" i="23"/>
  <c r="AC247" i="23"/>
  <c r="AB247" i="23"/>
  <c r="AA247" i="23"/>
  <c r="Z247" i="23"/>
  <c r="Y247" i="23"/>
  <c r="X247" i="23"/>
  <c r="W247" i="23"/>
  <c r="V247" i="23"/>
  <c r="U247" i="23"/>
  <c r="T247" i="23"/>
  <c r="S247" i="23"/>
  <c r="R247" i="23"/>
  <c r="Q247" i="23"/>
  <c r="P247" i="23"/>
  <c r="O247" i="23"/>
  <c r="N247" i="23"/>
  <c r="M247" i="23"/>
  <c r="L247" i="23"/>
  <c r="K247" i="23"/>
  <c r="J247" i="23"/>
  <c r="I247" i="23"/>
  <c r="H247" i="23"/>
  <c r="G247" i="23"/>
  <c r="F247" i="23"/>
  <c r="AC246" i="23"/>
  <c r="AB246" i="23"/>
  <c r="AA246" i="23"/>
  <c r="Z246" i="23"/>
  <c r="Y246" i="23"/>
  <c r="X246" i="23"/>
  <c r="W246" i="23"/>
  <c r="V246" i="23"/>
  <c r="U246" i="23"/>
  <c r="T246" i="23"/>
  <c r="S246" i="23"/>
  <c r="R246" i="23"/>
  <c r="Q246" i="23"/>
  <c r="P246" i="23"/>
  <c r="O246" i="23"/>
  <c r="N246" i="23"/>
  <c r="M246" i="23"/>
  <c r="L246" i="23"/>
  <c r="K246" i="23"/>
  <c r="J246" i="23"/>
  <c r="I246" i="23"/>
  <c r="H246" i="23"/>
  <c r="G246" i="23"/>
  <c r="F246" i="23"/>
  <c r="AC245" i="23"/>
  <c r="AB245" i="23"/>
  <c r="AA245" i="23"/>
  <c r="Z245" i="23"/>
  <c r="Y245" i="23"/>
  <c r="X245" i="23"/>
  <c r="W245" i="23"/>
  <c r="V245" i="23"/>
  <c r="U245" i="23"/>
  <c r="T245" i="23"/>
  <c r="S245" i="23"/>
  <c r="R245" i="23"/>
  <c r="Q245" i="23"/>
  <c r="P245" i="23"/>
  <c r="O245" i="23"/>
  <c r="N245" i="23"/>
  <c r="M245" i="23"/>
  <c r="L245" i="23"/>
  <c r="K245" i="23"/>
  <c r="J245" i="23"/>
  <c r="I245" i="23"/>
  <c r="H245" i="23"/>
  <c r="G245" i="23"/>
  <c r="F245" i="23"/>
  <c r="AC244" i="23"/>
  <c r="AB244" i="23"/>
  <c r="AA244" i="23"/>
  <c r="Z244" i="23"/>
  <c r="Y244" i="23"/>
  <c r="X244" i="23"/>
  <c r="W244" i="23"/>
  <c r="V244" i="23"/>
  <c r="U244" i="23"/>
  <c r="T244" i="23"/>
  <c r="S244" i="23"/>
  <c r="R244" i="23"/>
  <c r="Q244" i="23"/>
  <c r="P244" i="23"/>
  <c r="O244" i="23"/>
  <c r="N244" i="23"/>
  <c r="M244" i="23"/>
  <c r="L244" i="23"/>
  <c r="K244" i="23"/>
  <c r="J244" i="23"/>
  <c r="I244" i="23"/>
  <c r="H244" i="23"/>
  <c r="G244" i="23"/>
  <c r="E244" i="23" s="1"/>
  <c r="F244" i="23"/>
  <c r="AC243" i="23"/>
  <c r="AB243" i="23"/>
  <c r="AA243" i="23"/>
  <c r="Z243" i="23"/>
  <c r="Y243" i="23"/>
  <c r="X243" i="23"/>
  <c r="W243" i="23"/>
  <c r="V243" i="23"/>
  <c r="U243" i="23"/>
  <c r="T243" i="23"/>
  <c r="S243" i="23"/>
  <c r="R243" i="23"/>
  <c r="Q243" i="23"/>
  <c r="P243" i="23"/>
  <c r="O243" i="23"/>
  <c r="N243" i="23"/>
  <c r="M243" i="23"/>
  <c r="L243" i="23"/>
  <c r="K243" i="23"/>
  <c r="J243" i="23"/>
  <c r="I243" i="23"/>
  <c r="H243" i="23"/>
  <c r="G243" i="23"/>
  <c r="F243" i="23"/>
  <c r="AC242" i="23"/>
  <c r="AB242" i="23"/>
  <c r="AA242" i="23"/>
  <c r="Z242" i="23"/>
  <c r="Y242" i="23"/>
  <c r="X242" i="23"/>
  <c r="W242" i="23"/>
  <c r="V242" i="23"/>
  <c r="U242" i="23"/>
  <c r="T242" i="23"/>
  <c r="S242" i="23"/>
  <c r="R242" i="23"/>
  <c r="Q242" i="23"/>
  <c r="P242" i="23"/>
  <c r="O242" i="23"/>
  <c r="N242" i="23"/>
  <c r="M242" i="23"/>
  <c r="L242" i="23"/>
  <c r="K242" i="23"/>
  <c r="J242" i="23"/>
  <c r="I242" i="23"/>
  <c r="H242" i="23"/>
  <c r="G242" i="23"/>
  <c r="F242" i="23"/>
  <c r="AC241" i="23"/>
  <c r="AB241" i="23"/>
  <c r="AA241" i="23"/>
  <c r="Z241" i="23"/>
  <c r="Y241" i="23"/>
  <c r="X241" i="23"/>
  <c r="W241" i="23"/>
  <c r="V241" i="23"/>
  <c r="U241" i="23"/>
  <c r="T241" i="23"/>
  <c r="S241" i="23"/>
  <c r="R241" i="23"/>
  <c r="Q241" i="23"/>
  <c r="P241" i="23"/>
  <c r="O241" i="23"/>
  <c r="N241" i="23"/>
  <c r="M241" i="23"/>
  <c r="L241" i="23"/>
  <c r="K241" i="23"/>
  <c r="J241" i="23"/>
  <c r="I241" i="23"/>
  <c r="H241" i="23"/>
  <c r="G241" i="23"/>
  <c r="F241" i="23"/>
  <c r="AC240" i="23"/>
  <c r="AB240" i="23"/>
  <c r="AA240" i="23"/>
  <c r="Z240" i="23"/>
  <c r="Y240" i="23"/>
  <c r="X240" i="23"/>
  <c r="W240" i="23"/>
  <c r="V240" i="23"/>
  <c r="U240" i="23"/>
  <c r="T240" i="23"/>
  <c r="S240" i="23"/>
  <c r="R240" i="23"/>
  <c r="Q240" i="23"/>
  <c r="P240" i="23"/>
  <c r="O240" i="23"/>
  <c r="N240" i="23"/>
  <c r="M240" i="23"/>
  <c r="L240" i="23"/>
  <c r="K240" i="23"/>
  <c r="J240" i="23"/>
  <c r="I240" i="23"/>
  <c r="H240" i="23"/>
  <c r="G240" i="23"/>
  <c r="F240" i="23"/>
  <c r="E236" i="23"/>
  <c r="E235" i="23"/>
  <c r="E234" i="23"/>
  <c r="E233" i="23"/>
  <c r="E232" i="23"/>
  <c r="E231" i="23"/>
  <c r="E230" i="23"/>
  <c r="E229" i="23"/>
  <c r="E228" i="23"/>
  <c r="E227" i="23"/>
  <c r="E226" i="23"/>
  <c r="E225" i="23"/>
  <c r="AC221" i="23"/>
  <c r="AB221" i="23"/>
  <c r="AA221" i="23"/>
  <c r="Z221" i="23"/>
  <c r="Y221" i="23"/>
  <c r="X221" i="23"/>
  <c r="W221" i="23"/>
  <c r="V221" i="23"/>
  <c r="U221" i="23"/>
  <c r="T221" i="23"/>
  <c r="S221" i="23"/>
  <c r="R221" i="23"/>
  <c r="Q221" i="23"/>
  <c r="P221" i="23"/>
  <c r="O221" i="23"/>
  <c r="N221" i="23"/>
  <c r="M221" i="23"/>
  <c r="L221" i="23"/>
  <c r="K221" i="23"/>
  <c r="J221" i="23"/>
  <c r="I221" i="23"/>
  <c r="H221" i="23"/>
  <c r="G221" i="23"/>
  <c r="F221" i="23"/>
  <c r="AC220" i="23"/>
  <c r="AB220" i="23"/>
  <c r="AA220" i="23"/>
  <c r="Z220" i="23"/>
  <c r="Y220" i="23"/>
  <c r="X220" i="23"/>
  <c r="W220" i="23"/>
  <c r="V220" i="23"/>
  <c r="U220" i="23"/>
  <c r="T220" i="23"/>
  <c r="S220" i="23"/>
  <c r="R220" i="23"/>
  <c r="Q220" i="23"/>
  <c r="P220" i="23"/>
  <c r="O220" i="23"/>
  <c r="N220" i="23"/>
  <c r="M220" i="23"/>
  <c r="L220" i="23"/>
  <c r="K220" i="23"/>
  <c r="J220" i="23"/>
  <c r="I220" i="23"/>
  <c r="H220" i="23"/>
  <c r="G220" i="23"/>
  <c r="F220" i="23"/>
  <c r="AC219" i="23"/>
  <c r="AB219" i="23"/>
  <c r="AA219" i="23"/>
  <c r="Z219" i="23"/>
  <c r="Y219" i="23"/>
  <c r="X219" i="23"/>
  <c r="W219" i="23"/>
  <c r="V219" i="23"/>
  <c r="U219" i="23"/>
  <c r="T219" i="23"/>
  <c r="S219" i="23"/>
  <c r="R219" i="23"/>
  <c r="Q219" i="23"/>
  <c r="P219" i="23"/>
  <c r="O219" i="23"/>
  <c r="N219" i="23"/>
  <c r="M219" i="23"/>
  <c r="L219" i="23"/>
  <c r="K219" i="23"/>
  <c r="J219" i="23"/>
  <c r="I219" i="23"/>
  <c r="H219" i="23"/>
  <c r="G219" i="23"/>
  <c r="F219" i="23"/>
  <c r="AC218" i="23"/>
  <c r="AB218" i="23"/>
  <c r="AA218" i="23"/>
  <c r="Z218" i="23"/>
  <c r="Y218" i="23"/>
  <c r="X218" i="23"/>
  <c r="W218" i="23"/>
  <c r="V218" i="23"/>
  <c r="U218" i="23"/>
  <c r="T218" i="23"/>
  <c r="S218" i="23"/>
  <c r="R218" i="23"/>
  <c r="Q218" i="23"/>
  <c r="P218" i="23"/>
  <c r="O218" i="23"/>
  <c r="N218" i="23"/>
  <c r="M218" i="23"/>
  <c r="L218" i="23"/>
  <c r="K218" i="23"/>
  <c r="J218" i="23"/>
  <c r="I218" i="23"/>
  <c r="H218" i="23"/>
  <c r="G218" i="23"/>
  <c r="F218" i="23"/>
  <c r="AC217" i="23"/>
  <c r="AB217" i="23"/>
  <c r="AA217" i="23"/>
  <c r="Z217" i="23"/>
  <c r="Y217" i="23"/>
  <c r="X217" i="23"/>
  <c r="W217" i="23"/>
  <c r="V217" i="23"/>
  <c r="U217" i="23"/>
  <c r="T217" i="23"/>
  <c r="S217" i="23"/>
  <c r="R217" i="23"/>
  <c r="Q217" i="23"/>
  <c r="P217" i="23"/>
  <c r="O217" i="23"/>
  <c r="N217" i="23"/>
  <c r="M217" i="23"/>
  <c r="L217" i="23"/>
  <c r="K217" i="23"/>
  <c r="J217" i="23"/>
  <c r="I217" i="23"/>
  <c r="H217" i="23"/>
  <c r="G217" i="23"/>
  <c r="F217" i="23"/>
  <c r="AC216" i="23"/>
  <c r="AB216" i="23"/>
  <c r="AA216" i="23"/>
  <c r="Z216" i="23"/>
  <c r="Y216" i="23"/>
  <c r="X216" i="23"/>
  <c r="W216" i="23"/>
  <c r="V216" i="23"/>
  <c r="U216" i="23"/>
  <c r="T216" i="23"/>
  <c r="S216" i="23"/>
  <c r="R216" i="23"/>
  <c r="Q216" i="23"/>
  <c r="P216" i="23"/>
  <c r="O216" i="23"/>
  <c r="N216" i="23"/>
  <c r="M216" i="23"/>
  <c r="L216" i="23"/>
  <c r="K216" i="23"/>
  <c r="J216" i="23"/>
  <c r="I216" i="23"/>
  <c r="H216" i="23"/>
  <c r="G216" i="23"/>
  <c r="F216" i="23"/>
  <c r="AC215" i="23"/>
  <c r="AB215" i="23"/>
  <c r="AA215" i="23"/>
  <c r="Z215" i="23"/>
  <c r="Y215" i="23"/>
  <c r="X215" i="23"/>
  <c r="W215" i="23"/>
  <c r="V215" i="23"/>
  <c r="U215" i="23"/>
  <c r="T215" i="23"/>
  <c r="S215" i="23"/>
  <c r="R215" i="23"/>
  <c r="Q215" i="23"/>
  <c r="P215" i="23"/>
  <c r="O215" i="23"/>
  <c r="N215" i="23"/>
  <c r="M215" i="23"/>
  <c r="L215" i="23"/>
  <c r="K215" i="23"/>
  <c r="J215" i="23"/>
  <c r="I215" i="23"/>
  <c r="H215" i="23"/>
  <c r="G215" i="23"/>
  <c r="F215" i="23"/>
  <c r="AC214" i="23"/>
  <c r="AB214" i="23"/>
  <c r="AA214" i="23"/>
  <c r="Z214" i="23"/>
  <c r="Y214" i="23"/>
  <c r="X214" i="23"/>
  <c r="W214" i="23"/>
  <c r="V214" i="23"/>
  <c r="U214" i="23"/>
  <c r="T214" i="23"/>
  <c r="S214" i="23"/>
  <c r="R214" i="23"/>
  <c r="Q214" i="23"/>
  <c r="P214" i="23"/>
  <c r="O214" i="23"/>
  <c r="N214" i="23"/>
  <c r="M214" i="23"/>
  <c r="L214" i="23"/>
  <c r="K214" i="23"/>
  <c r="J214" i="23"/>
  <c r="I214" i="23"/>
  <c r="H214" i="23"/>
  <c r="G214" i="23"/>
  <c r="F214" i="23"/>
  <c r="AC213" i="23"/>
  <c r="AB213" i="23"/>
  <c r="AA213" i="23"/>
  <c r="Z213" i="23"/>
  <c r="Y213" i="23"/>
  <c r="X213" i="23"/>
  <c r="W213" i="23"/>
  <c r="V213" i="23"/>
  <c r="U213" i="23"/>
  <c r="T213" i="23"/>
  <c r="S213" i="23"/>
  <c r="R213" i="23"/>
  <c r="Q213" i="23"/>
  <c r="P213" i="23"/>
  <c r="O213" i="23"/>
  <c r="N213" i="23"/>
  <c r="M213" i="23"/>
  <c r="L213" i="23"/>
  <c r="K213" i="23"/>
  <c r="J213" i="23"/>
  <c r="I213" i="23"/>
  <c r="H213" i="23"/>
  <c r="G213" i="23"/>
  <c r="F213" i="23"/>
  <c r="AC212" i="23"/>
  <c r="AB212" i="23"/>
  <c r="AA212" i="23"/>
  <c r="Z212" i="23"/>
  <c r="Y212" i="23"/>
  <c r="X212" i="23"/>
  <c r="W212" i="23"/>
  <c r="V212" i="23"/>
  <c r="U212" i="23"/>
  <c r="T212" i="23"/>
  <c r="S212" i="23"/>
  <c r="R212" i="23"/>
  <c r="Q212" i="23"/>
  <c r="P212" i="23"/>
  <c r="O212" i="23"/>
  <c r="N212" i="23"/>
  <c r="M212" i="23"/>
  <c r="L212" i="23"/>
  <c r="K212" i="23"/>
  <c r="J212" i="23"/>
  <c r="I212" i="23"/>
  <c r="H212" i="23"/>
  <c r="G212" i="23"/>
  <c r="F212" i="23"/>
  <c r="AC211" i="23"/>
  <c r="AB211" i="23"/>
  <c r="AA211" i="23"/>
  <c r="Z211" i="23"/>
  <c r="Y211" i="23"/>
  <c r="X211" i="23"/>
  <c r="W211" i="23"/>
  <c r="V211" i="23"/>
  <c r="U211" i="23"/>
  <c r="T211" i="23"/>
  <c r="S211" i="23"/>
  <c r="R211" i="23"/>
  <c r="Q211" i="23"/>
  <c r="P211" i="23"/>
  <c r="O211" i="23"/>
  <c r="N211" i="23"/>
  <c r="M211" i="23"/>
  <c r="L211" i="23"/>
  <c r="K211" i="23"/>
  <c r="J211" i="23"/>
  <c r="I211" i="23"/>
  <c r="H211" i="23"/>
  <c r="G211" i="23"/>
  <c r="F211" i="23"/>
  <c r="AC210" i="23"/>
  <c r="AB210" i="23"/>
  <c r="AA210" i="23"/>
  <c r="Z210" i="23"/>
  <c r="Y210" i="23"/>
  <c r="X210" i="23"/>
  <c r="W210" i="23"/>
  <c r="V210" i="23"/>
  <c r="U210" i="23"/>
  <c r="T210" i="23"/>
  <c r="S210" i="23"/>
  <c r="R210" i="23"/>
  <c r="Q210" i="23"/>
  <c r="P210" i="23"/>
  <c r="O210" i="23"/>
  <c r="N210" i="23"/>
  <c r="M210" i="23"/>
  <c r="L210" i="23"/>
  <c r="K210" i="23"/>
  <c r="J210" i="23"/>
  <c r="I210" i="23"/>
  <c r="H210" i="23"/>
  <c r="G210" i="23"/>
  <c r="F210" i="23"/>
  <c r="E206" i="23"/>
  <c r="E205" i="23"/>
  <c r="E204" i="23"/>
  <c r="E203" i="23"/>
  <c r="E202" i="23"/>
  <c r="E201" i="23"/>
  <c r="E200" i="23"/>
  <c r="E199" i="23"/>
  <c r="E198" i="23"/>
  <c r="E197" i="23"/>
  <c r="E196" i="23"/>
  <c r="E195" i="23"/>
  <c r="AC191" i="23"/>
  <c r="AB191" i="23"/>
  <c r="AA191" i="23"/>
  <c r="Z191" i="23"/>
  <c r="Y191" i="23"/>
  <c r="X191" i="23"/>
  <c r="W191" i="23"/>
  <c r="V191" i="23"/>
  <c r="U191" i="23"/>
  <c r="T191" i="23"/>
  <c r="S191" i="23"/>
  <c r="R191" i="23"/>
  <c r="Q191" i="23"/>
  <c r="P191" i="23"/>
  <c r="O191" i="23"/>
  <c r="N191" i="23"/>
  <c r="M191" i="23"/>
  <c r="L191" i="23"/>
  <c r="K191" i="23"/>
  <c r="J191" i="23"/>
  <c r="I191" i="23"/>
  <c r="H191" i="23"/>
  <c r="G191" i="23"/>
  <c r="F191" i="23"/>
  <c r="AC190" i="23"/>
  <c r="AB190" i="23"/>
  <c r="AA190" i="23"/>
  <c r="Z190" i="23"/>
  <c r="Y190" i="23"/>
  <c r="X190" i="23"/>
  <c r="W190" i="23"/>
  <c r="V190" i="23"/>
  <c r="U190" i="23"/>
  <c r="T190" i="23"/>
  <c r="S190" i="23"/>
  <c r="R190" i="23"/>
  <c r="Q190" i="23"/>
  <c r="P190" i="23"/>
  <c r="O190" i="23"/>
  <c r="N190" i="23"/>
  <c r="M190" i="23"/>
  <c r="L190" i="23"/>
  <c r="K190" i="23"/>
  <c r="J190" i="23"/>
  <c r="I190" i="23"/>
  <c r="H190" i="23"/>
  <c r="G190" i="23"/>
  <c r="F190" i="23"/>
  <c r="AC189" i="23"/>
  <c r="AB189" i="23"/>
  <c r="AA189" i="23"/>
  <c r="Z189" i="23"/>
  <c r="Y189" i="23"/>
  <c r="X189" i="23"/>
  <c r="W189" i="23"/>
  <c r="V189" i="23"/>
  <c r="U189" i="23"/>
  <c r="T189" i="23"/>
  <c r="S189" i="23"/>
  <c r="R189" i="23"/>
  <c r="Q189" i="23"/>
  <c r="P189" i="23"/>
  <c r="O189" i="23"/>
  <c r="N189" i="23"/>
  <c r="M189" i="23"/>
  <c r="L189" i="23"/>
  <c r="K189" i="23"/>
  <c r="J189" i="23"/>
  <c r="I189" i="23"/>
  <c r="H189" i="23"/>
  <c r="G189" i="23"/>
  <c r="F189" i="23"/>
  <c r="AC188" i="23"/>
  <c r="AB188" i="23"/>
  <c r="AA188" i="23"/>
  <c r="Z188" i="23"/>
  <c r="Y188" i="23"/>
  <c r="X188" i="23"/>
  <c r="W188" i="23"/>
  <c r="V188" i="23"/>
  <c r="U188" i="23"/>
  <c r="T188" i="23"/>
  <c r="S188" i="23"/>
  <c r="R188" i="23"/>
  <c r="Q188" i="23"/>
  <c r="P188" i="23"/>
  <c r="O188" i="23"/>
  <c r="N188" i="23"/>
  <c r="M188" i="23"/>
  <c r="L188" i="23"/>
  <c r="K188" i="23"/>
  <c r="J188" i="23"/>
  <c r="I188" i="23"/>
  <c r="H188" i="23"/>
  <c r="G188" i="23"/>
  <c r="F188" i="23"/>
  <c r="AC187" i="23"/>
  <c r="AB187" i="23"/>
  <c r="AA187" i="23"/>
  <c r="Z187" i="23"/>
  <c r="Y187" i="23"/>
  <c r="X187" i="23"/>
  <c r="W187" i="23"/>
  <c r="V187" i="23"/>
  <c r="U187" i="23"/>
  <c r="T187" i="23"/>
  <c r="S187" i="23"/>
  <c r="R187" i="23"/>
  <c r="Q187" i="23"/>
  <c r="P187" i="23"/>
  <c r="O187" i="23"/>
  <c r="N187" i="23"/>
  <c r="M187" i="23"/>
  <c r="L187" i="23"/>
  <c r="K187" i="23"/>
  <c r="J187" i="23"/>
  <c r="I187" i="23"/>
  <c r="H187" i="23"/>
  <c r="G187" i="23"/>
  <c r="F187" i="23"/>
  <c r="AC186" i="23"/>
  <c r="AB186" i="23"/>
  <c r="AA186" i="23"/>
  <c r="Z186" i="23"/>
  <c r="Y186" i="23"/>
  <c r="X186" i="23"/>
  <c r="W186" i="23"/>
  <c r="V186" i="23"/>
  <c r="U186" i="23"/>
  <c r="T186" i="23"/>
  <c r="S186" i="23"/>
  <c r="R186" i="23"/>
  <c r="Q186" i="23"/>
  <c r="P186" i="23"/>
  <c r="O186" i="23"/>
  <c r="N186" i="23"/>
  <c r="M186" i="23"/>
  <c r="L186" i="23"/>
  <c r="K186" i="23"/>
  <c r="J186" i="23"/>
  <c r="I186" i="23"/>
  <c r="H186" i="23"/>
  <c r="G186" i="23"/>
  <c r="F186" i="23"/>
  <c r="AC185" i="23"/>
  <c r="AB185" i="23"/>
  <c r="AA185" i="23"/>
  <c r="Z185" i="23"/>
  <c r="Y185" i="23"/>
  <c r="X185" i="23"/>
  <c r="W185" i="23"/>
  <c r="V185" i="23"/>
  <c r="U185" i="23"/>
  <c r="T185" i="23"/>
  <c r="S185" i="23"/>
  <c r="R185" i="23"/>
  <c r="Q185" i="23"/>
  <c r="P185" i="23"/>
  <c r="O185" i="23"/>
  <c r="N185" i="23"/>
  <c r="M185" i="23"/>
  <c r="L185" i="23"/>
  <c r="K185" i="23"/>
  <c r="J185" i="23"/>
  <c r="I185" i="23"/>
  <c r="H185" i="23"/>
  <c r="G185" i="23"/>
  <c r="F185" i="23"/>
  <c r="AC184" i="23"/>
  <c r="AB184" i="23"/>
  <c r="AA184" i="23"/>
  <c r="Z184" i="23"/>
  <c r="Y184" i="23"/>
  <c r="X184" i="23"/>
  <c r="W184" i="23"/>
  <c r="V184" i="23"/>
  <c r="U184" i="23"/>
  <c r="T184" i="23"/>
  <c r="S184" i="23"/>
  <c r="R184" i="23"/>
  <c r="Q184" i="23"/>
  <c r="P184" i="23"/>
  <c r="O184" i="23"/>
  <c r="N184" i="23"/>
  <c r="M184" i="23"/>
  <c r="L184" i="23"/>
  <c r="K184" i="23"/>
  <c r="J184" i="23"/>
  <c r="I184" i="23"/>
  <c r="H184" i="23"/>
  <c r="G184" i="23"/>
  <c r="F184" i="23"/>
  <c r="AC183" i="23"/>
  <c r="AB183" i="23"/>
  <c r="AA183" i="23"/>
  <c r="Z183" i="23"/>
  <c r="Y183" i="23"/>
  <c r="X183" i="23"/>
  <c r="W183" i="23"/>
  <c r="V183" i="23"/>
  <c r="U183" i="23"/>
  <c r="T183" i="23"/>
  <c r="S183" i="23"/>
  <c r="R183" i="23"/>
  <c r="Q183" i="23"/>
  <c r="P183" i="23"/>
  <c r="O183" i="23"/>
  <c r="N183" i="23"/>
  <c r="M183" i="23"/>
  <c r="L183" i="23"/>
  <c r="K183" i="23"/>
  <c r="J183" i="23"/>
  <c r="I183" i="23"/>
  <c r="H183" i="23"/>
  <c r="G183" i="23"/>
  <c r="F183" i="23"/>
  <c r="AC182" i="23"/>
  <c r="AB182" i="23"/>
  <c r="AA182" i="23"/>
  <c r="Z182" i="23"/>
  <c r="Y182" i="23"/>
  <c r="X182" i="23"/>
  <c r="W182" i="23"/>
  <c r="V182" i="23"/>
  <c r="U182" i="23"/>
  <c r="T182" i="23"/>
  <c r="S182" i="23"/>
  <c r="R182" i="23"/>
  <c r="Q182" i="23"/>
  <c r="P182" i="23"/>
  <c r="O182" i="23"/>
  <c r="N182" i="23"/>
  <c r="M182" i="23"/>
  <c r="L182" i="23"/>
  <c r="K182" i="23"/>
  <c r="J182" i="23"/>
  <c r="I182" i="23"/>
  <c r="H182" i="23"/>
  <c r="G182" i="23"/>
  <c r="F182" i="23"/>
  <c r="AC181" i="23"/>
  <c r="AB181" i="23"/>
  <c r="AA181" i="23"/>
  <c r="Z181" i="23"/>
  <c r="Y181" i="23"/>
  <c r="X181" i="23"/>
  <c r="W181" i="23"/>
  <c r="V181" i="23"/>
  <c r="U181" i="23"/>
  <c r="T181" i="23"/>
  <c r="S181" i="23"/>
  <c r="R181" i="23"/>
  <c r="Q181" i="23"/>
  <c r="P181" i="23"/>
  <c r="O181" i="23"/>
  <c r="N181" i="23"/>
  <c r="M181" i="23"/>
  <c r="L181" i="23"/>
  <c r="K181" i="23"/>
  <c r="J181" i="23"/>
  <c r="I181" i="23"/>
  <c r="H181" i="23"/>
  <c r="G181" i="23"/>
  <c r="F181" i="23"/>
  <c r="AC180" i="23"/>
  <c r="AB180" i="23"/>
  <c r="AA180" i="23"/>
  <c r="Z180" i="23"/>
  <c r="Y180" i="23"/>
  <c r="X180" i="23"/>
  <c r="W180" i="23"/>
  <c r="V180" i="23"/>
  <c r="U180" i="23"/>
  <c r="T180" i="23"/>
  <c r="S180" i="23"/>
  <c r="R180" i="23"/>
  <c r="Q180" i="23"/>
  <c r="P180" i="23"/>
  <c r="O180" i="23"/>
  <c r="N180" i="23"/>
  <c r="M180" i="23"/>
  <c r="L180" i="23"/>
  <c r="K180" i="23"/>
  <c r="J180" i="23"/>
  <c r="I180" i="23"/>
  <c r="H180" i="23"/>
  <c r="G180" i="23"/>
  <c r="F180" i="23"/>
  <c r="E176" i="23"/>
  <c r="E175" i="23"/>
  <c r="E174" i="23"/>
  <c r="E173" i="23"/>
  <c r="E172" i="23"/>
  <c r="E171" i="23"/>
  <c r="E170" i="23"/>
  <c r="E169" i="23"/>
  <c r="E168" i="23"/>
  <c r="E167" i="23"/>
  <c r="E166" i="23"/>
  <c r="E165" i="23"/>
  <c r="AC161" i="23"/>
  <c r="AB161" i="23"/>
  <c r="AA161" i="23"/>
  <c r="Z161" i="23"/>
  <c r="Y161" i="23"/>
  <c r="X161" i="23"/>
  <c r="W161" i="23"/>
  <c r="V161" i="23"/>
  <c r="U161" i="23"/>
  <c r="T161" i="23"/>
  <c r="S161" i="23"/>
  <c r="R161" i="23"/>
  <c r="Q161" i="23"/>
  <c r="P161" i="23"/>
  <c r="O161" i="23"/>
  <c r="N161" i="23"/>
  <c r="M161" i="23"/>
  <c r="L161" i="23"/>
  <c r="K161" i="23"/>
  <c r="J161" i="23"/>
  <c r="I161" i="23"/>
  <c r="H161" i="23"/>
  <c r="G161" i="23"/>
  <c r="F161" i="23"/>
  <c r="AC160" i="23"/>
  <c r="AB160" i="23"/>
  <c r="AA160" i="23"/>
  <c r="Z160" i="23"/>
  <c r="Y160" i="23"/>
  <c r="X160" i="23"/>
  <c r="W160" i="23"/>
  <c r="V160" i="23"/>
  <c r="U160" i="23"/>
  <c r="T160" i="23"/>
  <c r="S160" i="23"/>
  <c r="R160" i="23"/>
  <c r="Q160" i="23"/>
  <c r="P160" i="23"/>
  <c r="O160" i="23"/>
  <c r="N160" i="23"/>
  <c r="M160" i="23"/>
  <c r="L160" i="23"/>
  <c r="K160" i="23"/>
  <c r="J160" i="23"/>
  <c r="I160" i="23"/>
  <c r="H160" i="23"/>
  <c r="G160" i="23"/>
  <c r="F160" i="23"/>
  <c r="AC159" i="23"/>
  <c r="AB159" i="23"/>
  <c r="AA159" i="23"/>
  <c r="Z159" i="23"/>
  <c r="Y159" i="23"/>
  <c r="X159" i="23"/>
  <c r="W159" i="23"/>
  <c r="V159" i="23"/>
  <c r="U159" i="23"/>
  <c r="T159" i="23"/>
  <c r="S159" i="23"/>
  <c r="R159" i="23"/>
  <c r="Q159" i="23"/>
  <c r="P159" i="23"/>
  <c r="O159" i="23"/>
  <c r="N159" i="23"/>
  <c r="M159" i="23"/>
  <c r="L159" i="23"/>
  <c r="K159" i="23"/>
  <c r="J159" i="23"/>
  <c r="I159" i="23"/>
  <c r="H159" i="23"/>
  <c r="G159" i="23"/>
  <c r="F159" i="23"/>
  <c r="AC158" i="23"/>
  <c r="AB158" i="23"/>
  <c r="AA158" i="23"/>
  <c r="Z158" i="23"/>
  <c r="Y158" i="23"/>
  <c r="X158" i="23"/>
  <c r="W158" i="23"/>
  <c r="V158" i="23"/>
  <c r="U158" i="23"/>
  <c r="T158" i="23"/>
  <c r="S158" i="23"/>
  <c r="R158" i="23"/>
  <c r="Q158" i="23"/>
  <c r="P158" i="23"/>
  <c r="O158" i="23"/>
  <c r="N158" i="23"/>
  <c r="M158" i="23"/>
  <c r="L158" i="23"/>
  <c r="K158" i="23"/>
  <c r="J158" i="23"/>
  <c r="I158" i="23"/>
  <c r="H158" i="23"/>
  <c r="G158" i="23"/>
  <c r="F158" i="23"/>
  <c r="AC157" i="23"/>
  <c r="AB157" i="23"/>
  <c r="AA157" i="23"/>
  <c r="Z157" i="23"/>
  <c r="Y157" i="23"/>
  <c r="X157" i="23"/>
  <c r="W157" i="23"/>
  <c r="V157" i="23"/>
  <c r="U157" i="23"/>
  <c r="T157" i="23"/>
  <c r="S157" i="23"/>
  <c r="R157" i="23"/>
  <c r="Q157" i="23"/>
  <c r="P157" i="23"/>
  <c r="O157" i="23"/>
  <c r="N157" i="23"/>
  <c r="M157" i="23"/>
  <c r="L157" i="23"/>
  <c r="K157" i="23"/>
  <c r="J157" i="23"/>
  <c r="I157" i="23"/>
  <c r="H157" i="23"/>
  <c r="G157" i="23"/>
  <c r="F157" i="23"/>
  <c r="AC156" i="23"/>
  <c r="AB156" i="23"/>
  <c r="AA156" i="23"/>
  <c r="Z156" i="23"/>
  <c r="Y156" i="23"/>
  <c r="X156" i="23"/>
  <c r="W156" i="23"/>
  <c r="V156" i="23"/>
  <c r="U156" i="23"/>
  <c r="T156" i="23"/>
  <c r="S156" i="23"/>
  <c r="R156" i="23"/>
  <c r="Q156" i="23"/>
  <c r="P156" i="23"/>
  <c r="O156" i="23"/>
  <c r="N156" i="23"/>
  <c r="M156" i="23"/>
  <c r="L156" i="23"/>
  <c r="K156" i="23"/>
  <c r="J156" i="23"/>
  <c r="I156" i="23"/>
  <c r="H156" i="23"/>
  <c r="G156" i="23"/>
  <c r="F156" i="23"/>
  <c r="AC155" i="23"/>
  <c r="AB155" i="23"/>
  <c r="AA155" i="23"/>
  <c r="Z155" i="23"/>
  <c r="Y155" i="23"/>
  <c r="X155" i="23"/>
  <c r="W155" i="23"/>
  <c r="V155" i="23"/>
  <c r="U155" i="23"/>
  <c r="T155" i="23"/>
  <c r="S155" i="23"/>
  <c r="R155" i="23"/>
  <c r="Q155" i="23"/>
  <c r="P155" i="23"/>
  <c r="O155" i="23"/>
  <c r="N155" i="23"/>
  <c r="M155" i="23"/>
  <c r="L155" i="23"/>
  <c r="K155" i="23"/>
  <c r="J155" i="23"/>
  <c r="I155" i="23"/>
  <c r="H155" i="23"/>
  <c r="G155" i="23"/>
  <c r="F155" i="23"/>
  <c r="AC154" i="23"/>
  <c r="AB154" i="23"/>
  <c r="AA154" i="23"/>
  <c r="Z154" i="23"/>
  <c r="Y154" i="23"/>
  <c r="X154" i="23"/>
  <c r="W154" i="23"/>
  <c r="V154" i="23"/>
  <c r="U154" i="23"/>
  <c r="T154" i="23"/>
  <c r="S154" i="23"/>
  <c r="R154" i="23"/>
  <c r="Q154" i="23"/>
  <c r="P154" i="23"/>
  <c r="O154" i="23"/>
  <c r="N154" i="23"/>
  <c r="M154" i="23"/>
  <c r="L154" i="23"/>
  <c r="K154" i="23"/>
  <c r="J154" i="23"/>
  <c r="I154" i="23"/>
  <c r="H154" i="23"/>
  <c r="G154" i="23"/>
  <c r="F154" i="23"/>
  <c r="AC153" i="23"/>
  <c r="AB153" i="23"/>
  <c r="AA153" i="23"/>
  <c r="Z153" i="23"/>
  <c r="Y153" i="23"/>
  <c r="X153" i="23"/>
  <c r="W153" i="23"/>
  <c r="V153" i="23"/>
  <c r="U153" i="23"/>
  <c r="T153" i="23"/>
  <c r="S153" i="23"/>
  <c r="R153" i="23"/>
  <c r="Q153" i="23"/>
  <c r="P153" i="23"/>
  <c r="O153" i="23"/>
  <c r="N153" i="23"/>
  <c r="M153" i="23"/>
  <c r="L153" i="23"/>
  <c r="K153" i="23"/>
  <c r="J153" i="23"/>
  <c r="I153" i="23"/>
  <c r="H153" i="23"/>
  <c r="G153" i="23"/>
  <c r="F153" i="23"/>
  <c r="AC152" i="23"/>
  <c r="AB152" i="23"/>
  <c r="AA152" i="23"/>
  <c r="Z152" i="23"/>
  <c r="Y152" i="23"/>
  <c r="X152" i="23"/>
  <c r="W152" i="23"/>
  <c r="V152" i="23"/>
  <c r="U152" i="23"/>
  <c r="T152" i="23"/>
  <c r="S152" i="23"/>
  <c r="R152" i="23"/>
  <c r="Q152" i="23"/>
  <c r="P152" i="23"/>
  <c r="O152" i="23"/>
  <c r="N152" i="23"/>
  <c r="M152" i="23"/>
  <c r="L152" i="23"/>
  <c r="K152" i="23"/>
  <c r="J152" i="23"/>
  <c r="I152" i="23"/>
  <c r="H152" i="23"/>
  <c r="G152" i="23"/>
  <c r="F152" i="23"/>
  <c r="AC151" i="23"/>
  <c r="AB151" i="23"/>
  <c r="AA151" i="23"/>
  <c r="Z151" i="23"/>
  <c r="Y151" i="23"/>
  <c r="X151" i="23"/>
  <c r="W151" i="23"/>
  <c r="V151" i="23"/>
  <c r="U151" i="23"/>
  <c r="T151" i="23"/>
  <c r="S151" i="23"/>
  <c r="R151" i="23"/>
  <c r="Q151" i="23"/>
  <c r="P151" i="23"/>
  <c r="O151" i="23"/>
  <c r="N151" i="23"/>
  <c r="M151" i="23"/>
  <c r="L151" i="23"/>
  <c r="K151" i="23"/>
  <c r="J151" i="23"/>
  <c r="I151" i="23"/>
  <c r="H151" i="23"/>
  <c r="G151" i="23"/>
  <c r="F151" i="23"/>
  <c r="AC150" i="23"/>
  <c r="AB150" i="23"/>
  <c r="AA150" i="23"/>
  <c r="Z150" i="23"/>
  <c r="Y150" i="23"/>
  <c r="X150" i="23"/>
  <c r="W150" i="23"/>
  <c r="V150" i="23"/>
  <c r="U150" i="23"/>
  <c r="T150" i="23"/>
  <c r="S150" i="23"/>
  <c r="R150" i="23"/>
  <c r="Q150" i="23"/>
  <c r="P150" i="23"/>
  <c r="O150" i="23"/>
  <c r="N150" i="23"/>
  <c r="M150" i="23"/>
  <c r="L150" i="23"/>
  <c r="K150" i="23"/>
  <c r="J150" i="23"/>
  <c r="I150" i="23"/>
  <c r="H150" i="23"/>
  <c r="G150" i="23"/>
  <c r="F150" i="23"/>
  <c r="E146" i="23"/>
  <c r="E145" i="23"/>
  <c r="E144" i="23"/>
  <c r="E143" i="23"/>
  <c r="E142" i="23"/>
  <c r="E141" i="23"/>
  <c r="E140" i="23"/>
  <c r="E139" i="23"/>
  <c r="E138" i="23"/>
  <c r="E137" i="23"/>
  <c r="E136" i="23"/>
  <c r="E135" i="23"/>
  <c r="AC131" i="23"/>
  <c r="AB131" i="23"/>
  <c r="AA131" i="23"/>
  <c r="Z131" i="23"/>
  <c r="Y131" i="23"/>
  <c r="X131" i="23"/>
  <c r="W131" i="23"/>
  <c r="V131" i="23"/>
  <c r="U131" i="23"/>
  <c r="T131" i="23"/>
  <c r="S131" i="23"/>
  <c r="R131" i="23"/>
  <c r="Q131" i="23"/>
  <c r="P131" i="23"/>
  <c r="O131" i="23"/>
  <c r="N131" i="23"/>
  <c r="M131" i="23"/>
  <c r="L131" i="23"/>
  <c r="K131" i="23"/>
  <c r="J131" i="23"/>
  <c r="I131" i="23"/>
  <c r="H131" i="23"/>
  <c r="G131" i="23"/>
  <c r="F131" i="23"/>
  <c r="AC130" i="23"/>
  <c r="AB130" i="23"/>
  <c r="AA130" i="23"/>
  <c r="Z130" i="23"/>
  <c r="Y130" i="23"/>
  <c r="X130" i="23"/>
  <c r="W130" i="23"/>
  <c r="V130" i="23"/>
  <c r="U130" i="23"/>
  <c r="T130" i="23"/>
  <c r="S130" i="23"/>
  <c r="R130" i="23"/>
  <c r="Q130" i="23"/>
  <c r="P130" i="23"/>
  <c r="O130" i="23"/>
  <c r="N130" i="23"/>
  <c r="M130" i="23"/>
  <c r="L130" i="23"/>
  <c r="K130" i="23"/>
  <c r="J130" i="23"/>
  <c r="I130" i="23"/>
  <c r="H130" i="23"/>
  <c r="G130" i="23"/>
  <c r="F130" i="23"/>
  <c r="AC129" i="23"/>
  <c r="AB129" i="23"/>
  <c r="AA129" i="23"/>
  <c r="Z129" i="23"/>
  <c r="Y129" i="23"/>
  <c r="X129" i="23"/>
  <c r="W129" i="23"/>
  <c r="V129" i="23"/>
  <c r="U129" i="23"/>
  <c r="T129" i="23"/>
  <c r="S129" i="23"/>
  <c r="R129" i="23"/>
  <c r="Q129" i="23"/>
  <c r="P129" i="23"/>
  <c r="O129" i="23"/>
  <c r="N129" i="23"/>
  <c r="M129" i="23"/>
  <c r="L129" i="23"/>
  <c r="K129" i="23"/>
  <c r="J129" i="23"/>
  <c r="I129" i="23"/>
  <c r="H129" i="23"/>
  <c r="G129" i="23"/>
  <c r="F129" i="23"/>
  <c r="AC128" i="23"/>
  <c r="AB128" i="23"/>
  <c r="AA128" i="23"/>
  <c r="Z128" i="23"/>
  <c r="Y128" i="23"/>
  <c r="X128" i="23"/>
  <c r="W128" i="23"/>
  <c r="V128" i="23"/>
  <c r="U128" i="23"/>
  <c r="T128" i="23"/>
  <c r="S128" i="23"/>
  <c r="R128" i="23"/>
  <c r="Q128" i="23"/>
  <c r="P128" i="23"/>
  <c r="O128" i="23"/>
  <c r="N128" i="23"/>
  <c r="M128" i="23"/>
  <c r="L128" i="23"/>
  <c r="K128" i="23"/>
  <c r="J128" i="23"/>
  <c r="I128" i="23"/>
  <c r="H128" i="23"/>
  <c r="G128" i="23"/>
  <c r="F128" i="23"/>
  <c r="AC127" i="23"/>
  <c r="AB127" i="23"/>
  <c r="AA127" i="23"/>
  <c r="Z127" i="23"/>
  <c r="Y127" i="23"/>
  <c r="X127" i="23"/>
  <c r="W127" i="23"/>
  <c r="V127" i="23"/>
  <c r="U127" i="23"/>
  <c r="T127" i="23"/>
  <c r="S127" i="23"/>
  <c r="R127" i="23"/>
  <c r="Q127" i="23"/>
  <c r="P127" i="23"/>
  <c r="O127" i="23"/>
  <c r="N127" i="23"/>
  <c r="M127" i="23"/>
  <c r="L127" i="23"/>
  <c r="K127" i="23"/>
  <c r="J127" i="23"/>
  <c r="I127" i="23"/>
  <c r="H127" i="23"/>
  <c r="G127" i="23"/>
  <c r="F127" i="23"/>
  <c r="AC126" i="23"/>
  <c r="AB126" i="23"/>
  <c r="AA126" i="23"/>
  <c r="Z126" i="23"/>
  <c r="Y126" i="23"/>
  <c r="X126" i="23"/>
  <c r="W126" i="23"/>
  <c r="V126" i="23"/>
  <c r="U126" i="23"/>
  <c r="T126" i="23"/>
  <c r="S126" i="23"/>
  <c r="R126" i="23"/>
  <c r="Q126" i="23"/>
  <c r="P126" i="23"/>
  <c r="O126" i="23"/>
  <c r="N126" i="23"/>
  <c r="M126" i="23"/>
  <c r="L126" i="23"/>
  <c r="K126" i="23"/>
  <c r="J126" i="23"/>
  <c r="I126" i="23"/>
  <c r="H126" i="23"/>
  <c r="G126" i="23"/>
  <c r="F126" i="23"/>
  <c r="AC125" i="23"/>
  <c r="AB125" i="23"/>
  <c r="AA125" i="23"/>
  <c r="Z125" i="23"/>
  <c r="Y125" i="23"/>
  <c r="X125" i="23"/>
  <c r="W125" i="23"/>
  <c r="V125" i="23"/>
  <c r="U125" i="23"/>
  <c r="T125" i="23"/>
  <c r="S125" i="23"/>
  <c r="R125" i="23"/>
  <c r="Q125" i="23"/>
  <c r="P125" i="23"/>
  <c r="O125" i="23"/>
  <c r="N125" i="23"/>
  <c r="M125" i="23"/>
  <c r="L125" i="23"/>
  <c r="K125" i="23"/>
  <c r="J125" i="23"/>
  <c r="I125" i="23"/>
  <c r="H125" i="23"/>
  <c r="G125" i="23"/>
  <c r="F125" i="23"/>
  <c r="AC124" i="23"/>
  <c r="AB124" i="23"/>
  <c r="AA124" i="23"/>
  <c r="Z124" i="23"/>
  <c r="Y124" i="23"/>
  <c r="X124" i="23"/>
  <c r="W124" i="23"/>
  <c r="V124" i="23"/>
  <c r="U124" i="23"/>
  <c r="T124" i="23"/>
  <c r="S124" i="23"/>
  <c r="R124" i="23"/>
  <c r="Q124" i="23"/>
  <c r="P124" i="23"/>
  <c r="O124" i="23"/>
  <c r="N124" i="23"/>
  <c r="M124" i="23"/>
  <c r="L124" i="23"/>
  <c r="K124" i="23"/>
  <c r="J124" i="23"/>
  <c r="I124" i="23"/>
  <c r="H124" i="23"/>
  <c r="G124" i="23"/>
  <c r="F124" i="23"/>
  <c r="AC123" i="23"/>
  <c r="AB123" i="23"/>
  <c r="AA123" i="23"/>
  <c r="Z123" i="23"/>
  <c r="Y123" i="23"/>
  <c r="X123" i="23"/>
  <c r="W123" i="23"/>
  <c r="V123" i="23"/>
  <c r="U123" i="23"/>
  <c r="T123" i="23"/>
  <c r="S123" i="23"/>
  <c r="R123" i="23"/>
  <c r="Q123" i="23"/>
  <c r="P123" i="23"/>
  <c r="O123" i="23"/>
  <c r="N123" i="23"/>
  <c r="M123" i="23"/>
  <c r="L123" i="23"/>
  <c r="K123" i="23"/>
  <c r="J123" i="23"/>
  <c r="I123" i="23"/>
  <c r="H123" i="23"/>
  <c r="G123" i="23"/>
  <c r="F123" i="23"/>
  <c r="AC122" i="23"/>
  <c r="AB122" i="23"/>
  <c r="AA122" i="23"/>
  <c r="Z122" i="23"/>
  <c r="Y122" i="23"/>
  <c r="X122" i="23"/>
  <c r="W122" i="23"/>
  <c r="V122" i="23"/>
  <c r="U122" i="23"/>
  <c r="T122" i="23"/>
  <c r="S122" i="23"/>
  <c r="R122" i="23"/>
  <c r="Q122" i="23"/>
  <c r="P122" i="23"/>
  <c r="O122" i="23"/>
  <c r="N122" i="23"/>
  <c r="M122" i="23"/>
  <c r="L122" i="23"/>
  <c r="K122" i="23"/>
  <c r="J122" i="23"/>
  <c r="I122" i="23"/>
  <c r="H122" i="23"/>
  <c r="G122" i="23"/>
  <c r="F122" i="23"/>
  <c r="AC121" i="23"/>
  <c r="AB121" i="23"/>
  <c r="AA121" i="23"/>
  <c r="Z121" i="23"/>
  <c r="Y121" i="23"/>
  <c r="X121" i="23"/>
  <c r="W121" i="23"/>
  <c r="V121" i="23"/>
  <c r="U121" i="23"/>
  <c r="T121" i="23"/>
  <c r="S121" i="23"/>
  <c r="R121" i="23"/>
  <c r="Q121" i="23"/>
  <c r="P121" i="23"/>
  <c r="O121" i="23"/>
  <c r="N121" i="23"/>
  <c r="M121" i="23"/>
  <c r="L121" i="23"/>
  <c r="K121" i="23"/>
  <c r="J121" i="23"/>
  <c r="I121" i="23"/>
  <c r="H121" i="23"/>
  <c r="G121" i="23"/>
  <c r="F121" i="23"/>
  <c r="AC120" i="23"/>
  <c r="AB120" i="23"/>
  <c r="AA120" i="23"/>
  <c r="Z120" i="23"/>
  <c r="Y120" i="23"/>
  <c r="X120" i="23"/>
  <c r="W120" i="23"/>
  <c r="V120" i="23"/>
  <c r="U120" i="23"/>
  <c r="T120" i="23"/>
  <c r="S120" i="23"/>
  <c r="R120" i="23"/>
  <c r="Q120" i="23"/>
  <c r="P120" i="23"/>
  <c r="O120" i="23"/>
  <c r="N120" i="23"/>
  <c r="M120" i="23"/>
  <c r="L120" i="23"/>
  <c r="K120" i="23"/>
  <c r="J120" i="23"/>
  <c r="I120" i="23"/>
  <c r="H120" i="23"/>
  <c r="G120" i="23"/>
  <c r="F120" i="23"/>
  <c r="E116" i="23"/>
  <c r="E115" i="23"/>
  <c r="E114" i="23"/>
  <c r="E113" i="23"/>
  <c r="E112" i="23"/>
  <c r="E111" i="23"/>
  <c r="E110" i="23"/>
  <c r="E109" i="23"/>
  <c r="E108" i="23"/>
  <c r="E107" i="23"/>
  <c r="E106" i="23"/>
  <c r="E105" i="23"/>
  <c r="AC101" i="23"/>
  <c r="AB101" i="23"/>
  <c r="AA101" i="23"/>
  <c r="Z101" i="23"/>
  <c r="Y101" i="23"/>
  <c r="X101" i="23"/>
  <c r="W101" i="23"/>
  <c r="V101" i="23"/>
  <c r="U101" i="23"/>
  <c r="T101" i="23"/>
  <c r="S101" i="23"/>
  <c r="R101" i="23"/>
  <c r="Q101" i="23"/>
  <c r="P101" i="23"/>
  <c r="O101" i="23"/>
  <c r="N101" i="23"/>
  <c r="M101" i="23"/>
  <c r="L101" i="23"/>
  <c r="K101" i="23"/>
  <c r="J101" i="23"/>
  <c r="I101" i="23"/>
  <c r="H101" i="23"/>
  <c r="G101" i="23"/>
  <c r="F101" i="23"/>
  <c r="AC100" i="23"/>
  <c r="AB100" i="23"/>
  <c r="AA100" i="23"/>
  <c r="Z100" i="23"/>
  <c r="Y100" i="23"/>
  <c r="X100" i="23"/>
  <c r="W100" i="23"/>
  <c r="V100" i="23"/>
  <c r="U100" i="23"/>
  <c r="T100" i="23"/>
  <c r="S100" i="23"/>
  <c r="R100" i="23"/>
  <c r="Q100" i="23"/>
  <c r="P100" i="23"/>
  <c r="O100" i="23"/>
  <c r="N100" i="23"/>
  <c r="M100" i="23"/>
  <c r="L100" i="23"/>
  <c r="K100" i="23"/>
  <c r="J100" i="23"/>
  <c r="I100" i="23"/>
  <c r="H100" i="23"/>
  <c r="G100" i="23"/>
  <c r="F100" i="23"/>
  <c r="AC99" i="23"/>
  <c r="AB99" i="23"/>
  <c r="AA99" i="23"/>
  <c r="Z99" i="23"/>
  <c r="Y99" i="23"/>
  <c r="X99" i="23"/>
  <c r="W99" i="23"/>
  <c r="V99" i="23"/>
  <c r="U99" i="23"/>
  <c r="T99" i="23"/>
  <c r="S99" i="23"/>
  <c r="R99" i="23"/>
  <c r="Q99" i="23"/>
  <c r="P99" i="23"/>
  <c r="O99" i="23"/>
  <c r="N99" i="23"/>
  <c r="M99" i="23"/>
  <c r="L99" i="23"/>
  <c r="K99" i="23"/>
  <c r="J99" i="23"/>
  <c r="I99" i="23"/>
  <c r="H99" i="23"/>
  <c r="G99" i="23"/>
  <c r="F99" i="23"/>
  <c r="AC98" i="23"/>
  <c r="AB98" i="23"/>
  <c r="AA98" i="23"/>
  <c r="Z98" i="23"/>
  <c r="Y98" i="23"/>
  <c r="X98" i="23"/>
  <c r="W98" i="23"/>
  <c r="V98" i="23"/>
  <c r="U98" i="23"/>
  <c r="T98" i="23"/>
  <c r="S98" i="23"/>
  <c r="R98" i="23"/>
  <c r="Q98" i="23"/>
  <c r="P98" i="23"/>
  <c r="O98" i="23"/>
  <c r="N98" i="23"/>
  <c r="M98" i="23"/>
  <c r="L98" i="23"/>
  <c r="K98" i="23"/>
  <c r="J98" i="23"/>
  <c r="I98" i="23"/>
  <c r="H98" i="23"/>
  <c r="G98" i="23"/>
  <c r="F98" i="23"/>
  <c r="AC97" i="23"/>
  <c r="AB97" i="23"/>
  <c r="AA97" i="23"/>
  <c r="Z97" i="23"/>
  <c r="Y97" i="23"/>
  <c r="X97" i="23"/>
  <c r="W97" i="23"/>
  <c r="V97" i="23"/>
  <c r="U97" i="23"/>
  <c r="T97" i="23"/>
  <c r="S97" i="23"/>
  <c r="R97" i="23"/>
  <c r="Q97" i="23"/>
  <c r="P97" i="23"/>
  <c r="O97" i="23"/>
  <c r="N97" i="23"/>
  <c r="M97" i="23"/>
  <c r="L97" i="23"/>
  <c r="K97" i="23"/>
  <c r="J97" i="23"/>
  <c r="I97" i="23"/>
  <c r="H97" i="23"/>
  <c r="G97" i="23"/>
  <c r="F97" i="23"/>
  <c r="AC96" i="23"/>
  <c r="AB96" i="23"/>
  <c r="AA96" i="23"/>
  <c r="Z96" i="23"/>
  <c r="Y96" i="23"/>
  <c r="X96" i="23"/>
  <c r="W96" i="23"/>
  <c r="V96" i="23"/>
  <c r="U96" i="23"/>
  <c r="T96" i="23"/>
  <c r="S96" i="23"/>
  <c r="R96" i="23"/>
  <c r="Q96" i="23"/>
  <c r="P96" i="23"/>
  <c r="O96" i="23"/>
  <c r="N96" i="23"/>
  <c r="M96" i="23"/>
  <c r="L96" i="23"/>
  <c r="K96" i="23"/>
  <c r="J96" i="23"/>
  <c r="I96" i="23"/>
  <c r="H96" i="23"/>
  <c r="G96" i="23"/>
  <c r="F96" i="23"/>
  <c r="AC95" i="23"/>
  <c r="AB95" i="23"/>
  <c r="AA95" i="23"/>
  <c r="Z95" i="23"/>
  <c r="Y95" i="23"/>
  <c r="X95" i="23"/>
  <c r="W95" i="23"/>
  <c r="V95" i="23"/>
  <c r="U95" i="23"/>
  <c r="T95" i="23"/>
  <c r="S95" i="23"/>
  <c r="R95" i="23"/>
  <c r="Q95" i="23"/>
  <c r="P95" i="23"/>
  <c r="O95" i="23"/>
  <c r="N95" i="23"/>
  <c r="M95" i="23"/>
  <c r="L95" i="23"/>
  <c r="K95" i="23"/>
  <c r="J95" i="23"/>
  <c r="I95" i="23"/>
  <c r="H95" i="23"/>
  <c r="G95" i="23"/>
  <c r="F95" i="23"/>
  <c r="AC94" i="23"/>
  <c r="AB94" i="23"/>
  <c r="AA94" i="23"/>
  <c r="Z94" i="23"/>
  <c r="Y94" i="23"/>
  <c r="X94" i="23"/>
  <c r="W94" i="23"/>
  <c r="V94" i="23"/>
  <c r="U94" i="23"/>
  <c r="T94" i="23"/>
  <c r="S94" i="23"/>
  <c r="R94" i="23"/>
  <c r="Q94" i="23"/>
  <c r="P94" i="23"/>
  <c r="O94" i="23"/>
  <c r="N94" i="23"/>
  <c r="M94" i="23"/>
  <c r="L94" i="23"/>
  <c r="K94" i="23"/>
  <c r="J94" i="23"/>
  <c r="I94" i="23"/>
  <c r="H94" i="23"/>
  <c r="G94" i="23"/>
  <c r="F94" i="23"/>
  <c r="AC93" i="23"/>
  <c r="AB93" i="23"/>
  <c r="AA93" i="23"/>
  <c r="Z93" i="23"/>
  <c r="Y93" i="23"/>
  <c r="X93" i="23"/>
  <c r="W93" i="23"/>
  <c r="V93" i="23"/>
  <c r="U93" i="23"/>
  <c r="T93" i="23"/>
  <c r="S93" i="23"/>
  <c r="R93" i="23"/>
  <c r="Q93" i="23"/>
  <c r="P93" i="23"/>
  <c r="O93" i="23"/>
  <c r="N93" i="23"/>
  <c r="M93" i="23"/>
  <c r="L93" i="23"/>
  <c r="K93" i="23"/>
  <c r="J93" i="23"/>
  <c r="I93" i="23"/>
  <c r="H93" i="23"/>
  <c r="G93" i="23"/>
  <c r="F93" i="23"/>
  <c r="AC92" i="23"/>
  <c r="AB92" i="23"/>
  <c r="AA92" i="23"/>
  <c r="Z92" i="23"/>
  <c r="Y92" i="23"/>
  <c r="X92" i="23"/>
  <c r="W92" i="23"/>
  <c r="V92" i="23"/>
  <c r="U92" i="23"/>
  <c r="T92" i="23"/>
  <c r="S92" i="23"/>
  <c r="R92" i="23"/>
  <c r="Q92" i="23"/>
  <c r="P92" i="23"/>
  <c r="O92" i="23"/>
  <c r="N92" i="23"/>
  <c r="M92" i="23"/>
  <c r="L92" i="23"/>
  <c r="K92" i="23"/>
  <c r="J92" i="23"/>
  <c r="I92" i="23"/>
  <c r="H92" i="23"/>
  <c r="G92" i="23"/>
  <c r="F92" i="23"/>
  <c r="AC91" i="23"/>
  <c r="AB91" i="23"/>
  <c r="AA91" i="23"/>
  <c r="Z91" i="23"/>
  <c r="Y91" i="23"/>
  <c r="X91" i="23"/>
  <c r="W91" i="23"/>
  <c r="V91" i="23"/>
  <c r="U91" i="23"/>
  <c r="T91" i="23"/>
  <c r="S91" i="23"/>
  <c r="R91" i="23"/>
  <c r="Q91" i="23"/>
  <c r="P91" i="23"/>
  <c r="O91" i="23"/>
  <c r="N91" i="23"/>
  <c r="M91" i="23"/>
  <c r="L91" i="23"/>
  <c r="K91" i="23"/>
  <c r="J91" i="23"/>
  <c r="I91" i="23"/>
  <c r="H91" i="23"/>
  <c r="G91" i="23"/>
  <c r="F91" i="23"/>
  <c r="AC90" i="23"/>
  <c r="AB90" i="23"/>
  <c r="AA90" i="23"/>
  <c r="Z90" i="23"/>
  <c r="Y90" i="23"/>
  <c r="X90" i="23"/>
  <c r="W90" i="23"/>
  <c r="V90" i="23"/>
  <c r="U90" i="23"/>
  <c r="T90" i="23"/>
  <c r="S90" i="23"/>
  <c r="R90" i="23"/>
  <c r="Q90" i="23"/>
  <c r="P90" i="23"/>
  <c r="O90" i="23"/>
  <c r="N90" i="23"/>
  <c r="M90" i="23"/>
  <c r="L90" i="23"/>
  <c r="K90" i="23"/>
  <c r="J90" i="23"/>
  <c r="I90" i="23"/>
  <c r="H90" i="23"/>
  <c r="G90" i="23"/>
  <c r="F90" i="23"/>
  <c r="E86" i="23"/>
  <c r="E85" i="23"/>
  <c r="E84" i="23"/>
  <c r="E83" i="23"/>
  <c r="E82" i="23"/>
  <c r="E81" i="23"/>
  <c r="E80" i="23"/>
  <c r="E79" i="23"/>
  <c r="E78" i="23"/>
  <c r="E77" i="23"/>
  <c r="E76" i="23"/>
  <c r="E75" i="23"/>
  <c r="AC71" i="23"/>
  <c r="AB71" i="23"/>
  <c r="AA71" i="23"/>
  <c r="Z71" i="23"/>
  <c r="Y71" i="23"/>
  <c r="X71" i="23"/>
  <c r="W71" i="23"/>
  <c r="V71" i="23"/>
  <c r="U71" i="23"/>
  <c r="T71" i="23"/>
  <c r="S71" i="23"/>
  <c r="R71" i="23"/>
  <c r="Q71" i="23"/>
  <c r="P71" i="23"/>
  <c r="O71" i="23"/>
  <c r="N71" i="23"/>
  <c r="M71" i="23"/>
  <c r="L71" i="23"/>
  <c r="K71" i="23"/>
  <c r="J71" i="23"/>
  <c r="I71" i="23"/>
  <c r="H71" i="23"/>
  <c r="G71" i="23"/>
  <c r="F71" i="23"/>
  <c r="AC70" i="23"/>
  <c r="AB70" i="23"/>
  <c r="AA70" i="23"/>
  <c r="Z70" i="23"/>
  <c r="Y70" i="23"/>
  <c r="X70" i="23"/>
  <c r="W70" i="23"/>
  <c r="V70" i="23"/>
  <c r="U70" i="23"/>
  <c r="T70" i="23"/>
  <c r="S70" i="23"/>
  <c r="R70" i="23"/>
  <c r="Q70" i="23"/>
  <c r="P70" i="23"/>
  <c r="O70" i="23"/>
  <c r="N70" i="23"/>
  <c r="M70" i="23"/>
  <c r="L70" i="23"/>
  <c r="K70" i="23"/>
  <c r="J70" i="23"/>
  <c r="I70" i="23"/>
  <c r="H70" i="23"/>
  <c r="G70" i="23"/>
  <c r="F70" i="23"/>
  <c r="AC69" i="23"/>
  <c r="AB69" i="23"/>
  <c r="AA69" i="23"/>
  <c r="Z69" i="23"/>
  <c r="Y69" i="23"/>
  <c r="X69" i="23"/>
  <c r="W69" i="23"/>
  <c r="V69" i="23"/>
  <c r="U69" i="23"/>
  <c r="T69" i="23"/>
  <c r="S69" i="23"/>
  <c r="R69" i="23"/>
  <c r="Q69" i="23"/>
  <c r="P69" i="23"/>
  <c r="O69" i="23"/>
  <c r="N69" i="23"/>
  <c r="M69" i="23"/>
  <c r="L69" i="23"/>
  <c r="K69" i="23"/>
  <c r="J69" i="23"/>
  <c r="I69" i="23"/>
  <c r="H69" i="23"/>
  <c r="G69" i="23"/>
  <c r="F69" i="23"/>
  <c r="AC68" i="23"/>
  <c r="AB68" i="23"/>
  <c r="AA68" i="23"/>
  <c r="Z68" i="23"/>
  <c r="Y68" i="23"/>
  <c r="X68" i="23"/>
  <c r="W68" i="23"/>
  <c r="V68" i="23"/>
  <c r="U68" i="23"/>
  <c r="T68" i="23"/>
  <c r="S68" i="23"/>
  <c r="R68" i="23"/>
  <c r="Q68" i="23"/>
  <c r="P68" i="23"/>
  <c r="O68" i="23"/>
  <c r="N68" i="23"/>
  <c r="M68" i="23"/>
  <c r="L68" i="23"/>
  <c r="K68" i="23"/>
  <c r="J68" i="23"/>
  <c r="I68" i="23"/>
  <c r="H68" i="23"/>
  <c r="G68" i="23"/>
  <c r="F68" i="23"/>
  <c r="AC67" i="23"/>
  <c r="AB67" i="23"/>
  <c r="AA67" i="23"/>
  <c r="Z67" i="23"/>
  <c r="Y67" i="23"/>
  <c r="X67" i="23"/>
  <c r="W67" i="23"/>
  <c r="V67" i="23"/>
  <c r="U67" i="23"/>
  <c r="T67" i="23"/>
  <c r="S67" i="23"/>
  <c r="R67" i="23"/>
  <c r="Q67" i="23"/>
  <c r="P67" i="23"/>
  <c r="O67" i="23"/>
  <c r="N67" i="23"/>
  <c r="M67" i="23"/>
  <c r="L67" i="23"/>
  <c r="K67" i="23"/>
  <c r="J67" i="23"/>
  <c r="I67" i="23"/>
  <c r="H67" i="23"/>
  <c r="G67" i="23"/>
  <c r="F67" i="23"/>
  <c r="AC66" i="23"/>
  <c r="AB66" i="23"/>
  <c r="AA66" i="23"/>
  <c r="Z66" i="23"/>
  <c r="Y66" i="23"/>
  <c r="X66" i="23"/>
  <c r="W66" i="23"/>
  <c r="V66" i="23"/>
  <c r="U66" i="23"/>
  <c r="T66" i="23"/>
  <c r="S66" i="23"/>
  <c r="R66" i="23"/>
  <c r="Q66" i="23"/>
  <c r="P66" i="23"/>
  <c r="O66" i="23"/>
  <c r="N66" i="23"/>
  <c r="M66" i="23"/>
  <c r="L66" i="23"/>
  <c r="K66" i="23"/>
  <c r="J66" i="23"/>
  <c r="I66" i="23"/>
  <c r="H66" i="23"/>
  <c r="G66" i="23"/>
  <c r="F66" i="23"/>
  <c r="AC65" i="23"/>
  <c r="AB65" i="23"/>
  <c r="AA65" i="23"/>
  <c r="Z65" i="23"/>
  <c r="Y65" i="23"/>
  <c r="X65" i="23"/>
  <c r="W65" i="23"/>
  <c r="V65" i="23"/>
  <c r="U65" i="23"/>
  <c r="T65" i="23"/>
  <c r="S65" i="23"/>
  <c r="R65" i="23"/>
  <c r="Q65" i="23"/>
  <c r="P65" i="23"/>
  <c r="O65" i="23"/>
  <c r="N65" i="23"/>
  <c r="M65" i="23"/>
  <c r="L65" i="23"/>
  <c r="K65" i="23"/>
  <c r="J65" i="23"/>
  <c r="I65" i="23"/>
  <c r="H65" i="23"/>
  <c r="G65" i="23"/>
  <c r="F65" i="23"/>
  <c r="AC64" i="23"/>
  <c r="AB64" i="23"/>
  <c r="AA64" i="23"/>
  <c r="Z64" i="23"/>
  <c r="Y64" i="23"/>
  <c r="X64" i="23"/>
  <c r="W64" i="23"/>
  <c r="V64" i="23"/>
  <c r="U64" i="23"/>
  <c r="T64" i="23"/>
  <c r="S64" i="23"/>
  <c r="R64" i="23"/>
  <c r="Q64" i="23"/>
  <c r="P64" i="23"/>
  <c r="O64" i="23"/>
  <c r="N64" i="23"/>
  <c r="M64" i="23"/>
  <c r="L64" i="23"/>
  <c r="K64" i="23"/>
  <c r="J64" i="23"/>
  <c r="I64" i="23"/>
  <c r="H64" i="23"/>
  <c r="G64" i="23"/>
  <c r="F64" i="23"/>
  <c r="AC63" i="23"/>
  <c r="AB63" i="23"/>
  <c r="AA63" i="23"/>
  <c r="Z63" i="23"/>
  <c r="Y63" i="23"/>
  <c r="X63" i="23"/>
  <c r="W63" i="23"/>
  <c r="V63" i="23"/>
  <c r="U63" i="23"/>
  <c r="T63" i="23"/>
  <c r="S63" i="23"/>
  <c r="R63" i="23"/>
  <c r="Q63" i="23"/>
  <c r="P63" i="23"/>
  <c r="O63" i="23"/>
  <c r="N63" i="23"/>
  <c r="M63" i="23"/>
  <c r="L63" i="23"/>
  <c r="K63" i="23"/>
  <c r="J63" i="23"/>
  <c r="I63" i="23"/>
  <c r="H63" i="23"/>
  <c r="G63" i="23"/>
  <c r="F63" i="23"/>
  <c r="AC62" i="23"/>
  <c r="AB62" i="23"/>
  <c r="AA62" i="23"/>
  <c r="Z62" i="23"/>
  <c r="Y62" i="23"/>
  <c r="X62" i="23"/>
  <c r="W62" i="23"/>
  <c r="V62" i="23"/>
  <c r="U62" i="23"/>
  <c r="T62" i="23"/>
  <c r="S62" i="23"/>
  <c r="R62" i="23"/>
  <c r="Q62" i="23"/>
  <c r="P62" i="23"/>
  <c r="O62" i="23"/>
  <c r="N62" i="23"/>
  <c r="M62" i="23"/>
  <c r="L62" i="23"/>
  <c r="K62" i="23"/>
  <c r="J62" i="23"/>
  <c r="I62" i="23"/>
  <c r="H62" i="23"/>
  <c r="G62" i="23"/>
  <c r="F62" i="23"/>
  <c r="AC61" i="23"/>
  <c r="AB61" i="23"/>
  <c r="AA61" i="23"/>
  <c r="Z61" i="23"/>
  <c r="Y61" i="23"/>
  <c r="X61" i="23"/>
  <c r="W61" i="23"/>
  <c r="V61" i="23"/>
  <c r="U61" i="23"/>
  <c r="T61" i="23"/>
  <c r="S61" i="23"/>
  <c r="R61" i="23"/>
  <c r="Q61" i="23"/>
  <c r="P61" i="23"/>
  <c r="O61" i="23"/>
  <c r="N61" i="23"/>
  <c r="M61" i="23"/>
  <c r="L61" i="23"/>
  <c r="K61" i="23"/>
  <c r="J61" i="23"/>
  <c r="I61" i="23"/>
  <c r="H61" i="23"/>
  <c r="G61" i="23"/>
  <c r="F61" i="23"/>
  <c r="AC60" i="23"/>
  <c r="AB60" i="23"/>
  <c r="AA60" i="23"/>
  <c r="Z60" i="23"/>
  <c r="Y60" i="23"/>
  <c r="X60" i="23"/>
  <c r="W60" i="23"/>
  <c r="V60" i="23"/>
  <c r="U60" i="23"/>
  <c r="T60" i="23"/>
  <c r="S60" i="23"/>
  <c r="R60" i="23"/>
  <c r="Q60" i="23"/>
  <c r="P60" i="23"/>
  <c r="O60" i="23"/>
  <c r="N60" i="23"/>
  <c r="M60" i="23"/>
  <c r="L60" i="23"/>
  <c r="K60" i="23"/>
  <c r="J60" i="23"/>
  <c r="I60" i="23"/>
  <c r="H60" i="23"/>
  <c r="G60" i="23"/>
  <c r="F60" i="23"/>
  <c r="E56" i="23"/>
  <c r="E55" i="23"/>
  <c r="E54" i="23"/>
  <c r="E53" i="23"/>
  <c r="E52" i="23"/>
  <c r="E51" i="23"/>
  <c r="E50" i="23"/>
  <c r="E49" i="23"/>
  <c r="E48" i="23"/>
  <c r="E47" i="23"/>
  <c r="E46" i="23"/>
  <c r="E45" i="23"/>
  <c r="AC41" i="23"/>
  <c r="AB41" i="23"/>
  <c r="AA41" i="23"/>
  <c r="Z41" i="23"/>
  <c r="Y41" i="23"/>
  <c r="X41" i="23"/>
  <c r="W41" i="23"/>
  <c r="V41" i="23"/>
  <c r="U41" i="23"/>
  <c r="T41" i="23"/>
  <c r="S41" i="23"/>
  <c r="R41" i="23"/>
  <c r="Q41" i="23"/>
  <c r="P41" i="23"/>
  <c r="O41" i="23"/>
  <c r="N41" i="23"/>
  <c r="M41" i="23"/>
  <c r="L41" i="23"/>
  <c r="K41" i="23"/>
  <c r="J41" i="23"/>
  <c r="I41" i="23"/>
  <c r="H41" i="23"/>
  <c r="G41" i="23"/>
  <c r="F41" i="23"/>
  <c r="AC40" i="23"/>
  <c r="AB40" i="23"/>
  <c r="AA40" i="23"/>
  <c r="Z40" i="23"/>
  <c r="Y40" i="23"/>
  <c r="X40" i="23"/>
  <c r="W40" i="23"/>
  <c r="V40" i="23"/>
  <c r="U40" i="23"/>
  <c r="T40" i="23"/>
  <c r="S40" i="23"/>
  <c r="R40" i="23"/>
  <c r="Q40" i="23"/>
  <c r="P40" i="23"/>
  <c r="O40" i="23"/>
  <c r="N40" i="23"/>
  <c r="M40" i="23"/>
  <c r="L40" i="23"/>
  <c r="K40" i="23"/>
  <c r="J40" i="23"/>
  <c r="I40" i="23"/>
  <c r="H40" i="23"/>
  <c r="G40" i="23"/>
  <c r="F40" i="23"/>
  <c r="AC39" i="23"/>
  <c r="AB39" i="23"/>
  <c r="AA39" i="23"/>
  <c r="Z39" i="23"/>
  <c r="Y39" i="23"/>
  <c r="X39" i="23"/>
  <c r="W39" i="23"/>
  <c r="V39" i="23"/>
  <c r="U39" i="23"/>
  <c r="T39" i="23"/>
  <c r="S39" i="23"/>
  <c r="R39" i="23"/>
  <c r="Q39" i="23"/>
  <c r="P39" i="23"/>
  <c r="O39" i="23"/>
  <c r="N39" i="23"/>
  <c r="M39" i="23"/>
  <c r="L39" i="23"/>
  <c r="K39" i="23"/>
  <c r="J39" i="23"/>
  <c r="I39" i="23"/>
  <c r="H39" i="23"/>
  <c r="G39" i="23"/>
  <c r="F39" i="23"/>
  <c r="AC38" i="23"/>
  <c r="AB38" i="23"/>
  <c r="AA38" i="23"/>
  <c r="Z38" i="23"/>
  <c r="Y38" i="23"/>
  <c r="X38" i="23"/>
  <c r="W38" i="23"/>
  <c r="V38" i="23"/>
  <c r="U38" i="23"/>
  <c r="T38" i="23"/>
  <c r="S38" i="23"/>
  <c r="R38" i="23"/>
  <c r="Q38" i="23"/>
  <c r="P38" i="23"/>
  <c r="O38" i="23"/>
  <c r="N38" i="23"/>
  <c r="M38" i="23"/>
  <c r="L38" i="23"/>
  <c r="K38" i="23"/>
  <c r="J38" i="23"/>
  <c r="I38" i="23"/>
  <c r="H38" i="23"/>
  <c r="G38" i="23"/>
  <c r="F38" i="23"/>
  <c r="AC37" i="23"/>
  <c r="AB37" i="23"/>
  <c r="AA37" i="23"/>
  <c r="Z37" i="23"/>
  <c r="Y37" i="23"/>
  <c r="X37" i="23"/>
  <c r="W37" i="23"/>
  <c r="V37" i="23"/>
  <c r="U37" i="23"/>
  <c r="T37" i="23"/>
  <c r="S37" i="23"/>
  <c r="R37" i="23"/>
  <c r="Q37" i="23"/>
  <c r="P37" i="23"/>
  <c r="O37" i="23"/>
  <c r="N37" i="23"/>
  <c r="M37" i="23"/>
  <c r="L37" i="23"/>
  <c r="K37" i="23"/>
  <c r="J37" i="23"/>
  <c r="I37" i="23"/>
  <c r="H37" i="23"/>
  <c r="G37" i="23"/>
  <c r="F37" i="23"/>
  <c r="AC36" i="23"/>
  <c r="AB36" i="23"/>
  <c r="AA36" i="23"/>
  <c r="Z36" i="23"/>
  <c r="Y36" i="23"/>
  <c r="X36" i="23"/>
  <c r="W36" i="23"/>
  <c r="V36" i="23"/>
  <c r="U36" i="23"/>
  <c r="T36" i="23"/>
  <c r="S36" i="23"/>
  <c r="R36" i="23"/>
  <c r="Q36" i="23"/>
  <c r="P36" i="23"/>
  <c r="O36" i="23"/>
  <c r="N36" i="23"/>
  <c r="M36" i="23"/>
  <c r="L36" i="23"/>
  <c r="K36" i="23"/>
  <c r="J36" i="23"/>
  <c r="I36" i="23"/>
  <c r="H36" i="23"/>
  <c r="G36" i="23"/>
  <c r="F36" i="23"/>
  <c r="AC35" i="23"/>
  <c r="AB35" i="23"/>
  <c r="AA35" i="23"/>
  <c r="Z35" i="23"/>
  <c r="Y35" i="23"/>
  <c r="X35" i="23"/>
  <c r="W35" i="23"/>
  <c r="V35" i="23"/>
  <c r="U35" i="23"/>
  <c r="T35" i="23"/>
  <c r="S35" i="23"/>
  <c r="R35" i="23"/>
  <c r="Q35" i="23"/>
  <c r="P35" i="23"/>
  <c r="O35" i="23"/>
  <c r="N35" i="23"/>
  <c r="M35" i="23"/>
  <c r="L35" i="23"/>
  <c r="K35" i="23"/>
  <c r="J35" i="23"/>
  <c r="I35" i="23"/>
  <c r="H35" i="23"/>
  <c r="G35" i="23"/>
  <c r="F35" i="23"/>
  <c r="AC34" i="23"/>
  <c r="AB34" i="23"/>
  <c r="AA34" i="23"/>
  <c r="Z34" i="23"/>
  <c r="Y34" i="23"/>
  <c r="X34" i="23"/>
  <c r="W34" i="23"/>
  <c r="V34" i="23"/>
  <c r="U34" i="23"/>
  <c r="T34" i="23"/>
  <c r="S34" i="23"/>
  <c r="R34" i="23"/>
  <c r="Q34" i="23"/>
  <c r="P34" i="23"/>
  <c r="O34" i="23"/>
  <c r="N34" i="23"/>
  <c r="M34" i="23"/>
  <c r="L34" i="23"/>
  <c r="K34" i="23"/>
  <c r="J34" i="23"/>
  <c r="I34" i="23"/>
  <c r="H34" i="23"/>
  <c r="G34" i="23"/>
  <c r="F34" i="23"/>
  <c r="AC30" i="23"/>
  <c r="AB30" i="23"/>
  <c r="AA30" i="23"/>
  <c r="Z30" i="23"/>
  <c r="Y30" i="23"/>
  <c r="X30" i="23"/>
  <c r="W30" i="23"/>
  <c r="V30" i="23"/>
  <c r="U30" i="23"/>
  <c r="T30" i="23"/>
  <c r="S30" i="23"/>
  <c r="R30" i="23"/>
  <c r="Q30" i="23"/>
  <c r="P30" i="23"/>
  <c r="O30" i="23"/>
  <c r="N30" i="23"/>
  <c r="M30" i="23"/>
  <c r="L30" i="23"/>
  <c r="K30" i="23"/>
  <c r="J30" i="23"/>
  <c r="I30" i="23"/>
  <c r="H30" i="23"/>
  <c r="G30" i="23"/>
  <c r="F30" i="23"/>
  <c r="E26" i="23"/>
  <c r="E25" i="23"/>
  <c r="E24" i="23"/>
  <c r="E23" i="23"/>
  <c r="E22" i="23"/>
  <c r="E21" i="23"/>
  <c r="E20" i="23"/>
  <c r="E19" i="23"/>
  <c r="E18" i="23"/>
  <c r="E17" i="23"/>
  <c r="E16" i="23"/>
  <c r="E15" i="23"/>
  <c r="AC251" i="22"/>
  <c r="AB251" i="22"/>
  <c r="AA251" i="22"/>
  <c r="Z251" i="22"/>
  <c r="Y251" i="22"/>
  <c r="X251" i="22"/>
  <c r="W251" i="22"/>
  <c r="V251" i="22"/>
  <c r="U251" i="22"/>
  <c r="T251" i="22"/>
  <c r="S251" i="22"/>
  <c r="R251" i="22"/>
  <c r="Q251" i="22"/>
  <c r="P251" i="22"/>
  <c r="O251" i="22"/>
  <c r="N251" i="22"/>
  <c r="M251" i="22"/>
  <c r="L251" i="22"/>
  <c r="K251" i="22"/>
  <c r="J251" i="22"/>
  <c r="I251" i="22"/>
  <c r="H251" i="22"/>
  <c r="G251" i="22"/>
  <c r="F251" i="22"/>
  <c r="AC250" i="22"/>
  <c r="AB250" i="22"/>
  <c r="AA250" i="22"/>
  <c r="Z250" i="22"/>
  <c r="Y250" i="22"/>
  <c r="X250" i="22"/>
  <c r="W250" i="22"/>
  <c r="V250" i="22"/>
  <c r="U250" i="22"/>
  <c r="T250" i="22"/>
  <c r="S250" i="22"/>
  <c r="R250" i="22"/>
  <c r="Q250" i="22"/>
  <c r="P250" i="22"/>
  <c r="O250" i="22"/>
  <c r="N250" i="22"/>
  <c r="M250" i="22"/>
  <c r="L250" i="22"/>
  <c r="K250" i="22"/>
  <c r="J250" i="22"/>
  <c r="I250" i="22"/>
  <c r="H250" i="22"/>
  <c r="G250" i="22"/>
  <c r="F250" i="22"/>
  <c r="AC249" i="22"/>
  <c r="AB249" i="22"/>
  <c r="AA249" i="22"/>
  <c r="Z249" i="22"/>
  <c r="Y249" i="22"/>
  <c r="X249" i="22"/>
  <c r="W249" i="22"/>
  <c r="V249" i="22"/>
  <c r="U249" i="22"/>
  <c r="T249" i="22"/>
  <c r="S249" i="22"/>
  <c r="E249" i="22" s="1"/>
  <c r="R249" i="22"/>
  <c r="Q249" i="22"/>
  <c r="P249" i="22"/>
  <c r="O249" i="22"/>
  <c r="N249" i="22"/>
  <c r="M249" i="22"/>
  <c r="L249" i="22"/>
  <c r="K249" i="22"/>
  <c r="J249" i="22"/>
  <c r="I249" i="22"/>
  <c r="H249" i="22"/>
  <c r="G249" i="22"/>
  <c r="F249" i="22"/>
  <c r="AC248" i="22"/>
  <c r="AB248" i="22"/>
  <c r="AA248" i="22"/>
  <c r="Z248" i="22"/>
  <c r="Y248" i="22"/>
  <c r="X248" i="22"/>
  <c r="W248" i="22"/>
  <c r="V248" i="22"/>
  <c r="U248" i="22"/>
  <c r="T248" i="22"/>
  <c r="S248" i="22"/>
  <c r="R248" i="22"/>
  <c r="Q248" i="22"/>
  <c r="P248" i="22"/>
  <c r="O248" i="22"/>
  <c r="N248" i="22"/>
  <c r="M248" i="22"/>
  <c r="L248" i="22"/>
  <c r="K248" i="22"/>
  <c r="J248" i="22"/>
  <c r="I248" i="22"/>
  <c r="H248" i="22"/>
  <c r="G248" i="22"/>
  <c r="F248" i="22"/>
  <c r="AC247" i="22"/>
  <c r="AB247" i="22"/>
  <c r="AA247" i="22"/>
  <c r="Z247" i="22"/>
  <c r="Y247" i="22"/>
  <c r="X247" i="22"/>
  <c r="W247" i="22"/>
  <c r="V247" i="22"/>
  <c r="U247" i="22"/>
  <c r="T247" i="22"/>
  <c r="S247" i="22"/>
  <c r="E247" i="22" s="1"/>
  <c r="R247" i="22"/>
  <c r="Q247" i="22"/>
  <c r="P247" i="22"/>
  <c r="O247" i="22"/>
  <c r="N247" i="22"/>
  <c r="M247" i="22"/>
  <c r="L247" i="22"/>
  <c r="K247" i="22"/>
  <c r="J247" i="22"/>
  <c r="I247" i="22"/>
  <c r="H247" i="22"/>
  <c r="G247" i="22"/>
  <c r="F247" i="22"/>
  <c r="AC221" i="22"/>
  <c r="AB221" i="22"/>
  <c r="AA221" i="22"/>
  <c r="Z221" i="22"/>
  <c r="Y221" i="22"/>
  <c r="X221" i="22"/>
  <c r="W221" i="22"/>
  <c r="V221" i="22"/>
  <c r="U221" i="22"/>
  <c r="T221" i="22"/>
  <c r="S221" i="22"/>
  <c r="R221" i="22"/>
  <c r="Q221" i="22"/>
  <c r="P221" i="22"/>
  <c r="O221" i="22"/>
  <c r="N221" i="22"/>
  <c r="M221" i="22"/>
  <c r="L221" i="22"/>
  <c r="K221" i="22"/>
  <c r="J221" i="22"/>
  <c r="I221" i="22"/>
  <c r="H221" i="22"/>
  <c r="G221" i="22"/>
  <c r="F221" i="22"/>
  <c r="AC220" i="22"/>
  <c r="AB220" i="22"/>
  <c r="AA220" i="22"/>
  <c r="Z220" i="22"/>
  <c r="Y220" i="22"/>
  <c r="X220" i="22"/>
  <c r="W220" i="22"/>
  <c r="V220" i="22"/>
  <c r="U220" i="22"/>
  <c r="T220" i="22"/>
  <c r="S220" i="22"/>
  <c r="R220" i="22"/>
  <c r="Q220" i="22"/>
  <c r="P220" i="22"/>
  <c r="O220" i="22"/>
  <c r="N220" i="22"/>
  <c r="M220" i="22"/>
  <c r="L220" i="22"/>
  <c r="K220" i="22"/>
  <c r="J220" i="22"/>
  <c r="I220" i="22"/>
  <c r="H220" i="22"/>
  <c r="G220" i="22"/>
  <c r="F220" i="22"/>
  <c r="AC219" i="22"/>
  <c r="AB219" i="22"/>
  <c r="AA219" i="22"/>
  <c r="Z219" i="22"/>
  <c r="Y219" i="22"/>
  <c r="X219" i="22"/>
  <c r="W219" i="22"/>
  <c r="V219" i="22"/>
  <c r="U219" i="22"/>
  <c r="T219" i="22"/>
  <c r="S219" i="22"/>
  <c r="R219" i="22"/>
  <c r="Q219" i="22"/>
  <c r="P219" i="22"/>
  <c r="O219" i="22"/>
  <c r="N219" i="22"/>
  <c r="M219" i="22"/>
  <c r="L219" i="22"/>
  <c r="K219" i="22"/>
  <c r="J219" i="22"/>
  <c r="I219" i="22"/>
  <c r="H219" i="22"/>
  <c r="G219" i="22"/>
  <c r="F219" i="22"/>
  <c r="AC218" i="22"/>
  <c r="AB218" i="22"/>
  <c r="AA218" i="22"/>
  <c r="Z218" i="22"/>
  <c r="Y218" i="22"/>
  <c r="X218" i="22"/>
  <c r="W218" i="22"/>
  <c r="V218" i="22"/>
  <c r="U218" i="22"/>
  <c r="T218" i="22"/>
  <c r="S218" i="22"/>
  <c r="R218" i="22"/>
  <c r="Q218" i="22"/>
  <c r="P218" i="22"/>
  <c r="O218" i="22"/>
  <c r="N218" i="22"/>
  <c r="M218" i="22"/>
  <c r="L218" i="22"/>
  <c r="K218" i="22"/>
  <c r="J218" i="22"/>
  <c r="I218" i="22"/>
  <c r="H218" i="22"/>
  <c r="G218" i="22"/>
  <c r="F218" i="22"/>
  <c r="AC217" i="22"/>
  <c r="AB217" i="22"/>
  <c r="AA217" i="22"/>
  <c r="Z217" i="22"/>
  <c r="Y217" i="22"/>
  <c r="X217" i="22"/>
  <c r="W217" i="22"/>
  <c r="V217" i="22"/>
  <c r="U217" i="22"/>
  <c r="T217" i="22"/>
  <c r="S217" i="22"/>
  <c r="R217" i="22"/>
  <c r="Q217" i="22"/>
  <c r="P217" i="22"/>
  <c r="O217" i="22"/>
  <c r="N217" i="22"/>
  <c r="M217" i="22"/>
  <c r="L217" i="22"/>
  <c r="K217" i="22"/>
  <c r="J217" i="22"/>
  <c r="I217" i="22"/>
  <c r="H217" i="22"/>
  <c r="G217" i="22"/>
  <c r="F217" i="22"/>
  <c r="AC191" i="22"/>
  <c r="AB191" i="22"/>
  <c r="AA191" i="22"/>
  <c r="Z191" i="22"/>
  <c r="Y191" i="22"/>
  <c r="X191" i="22"/>
  <c r="W191" i="22"/>
  <c r="V191" i="22"/>
  <c r="U191" i="22"/>
  <c r="T191" i="22"/>
  <c r="S191" i="22"/>
  <c r="R191" i="22"/>
  <c r="Q191" i="22"/>
  <c r="P191" i="22"/>
  <c r="O191" i="22"/>
  <c r="N191" i="22"/>
  <c r="M191" i="22"/>
  <c r="L191" i="22"/>
  <c r="K191" i="22"/>
  <c r="J191" i="22"/>
  <c r="I191" i="22"/>
  <c r="H191" i="22"/>
  <c r="G191" i="22"/>
  <c r="F191" i="22"/>
  <c r="AC190" i="22"/>
  <c r="AB190" i="22"/>
  <c r="AA190" i="22"/>
  <c r="Z190" i="22"/>
  <c r="Y190" i="22"/>
  <c r="X190" i="22"/>
  <c r="W190" i="22"/>
  <c r="V190" i="22"/>
  <c r="U190" i="22"/>
  <c r="T190" i="22"/>
  <c r="S190" i="22"/>
  <c r="R190" i="22"/>
  <c r="Q190" i="22"/>
  <c r="P190" i="22"/>
  <c r="O190" i="22"/>
  <c r="N190" i="22"/>
  <c r="M190" i="22"/>
  <c r="L190" i="22"/>
  <c r="K190" i="22"/>
  <c r="J190" i="22"/>
  <c r="I190" i="22"/>
  <c r="H190" i="22"/>
  <c r="G190" i="22"/>
  <c r="F190" i="22"/>
  <c r="AC189" i="22"/>
  <c r="AB189" i="22"/>
  <c r="AA189" i="22"/>
  <c r="Z189" i="22"/>
  <c r="Y189" i="22"/>
  <c r="X189" i="22"/>
  <c r="W189" i="22"/>
  <c r="V189" i="22"/>
  <c r="U189" i="22"/>
  <c r="T189" i="22"/>
  <c r="S189" i="22"/>
  <c r="E189" i="22" s="1"/>
  <c r="R189" i="22"/>
  <c r="Q189" i="22"/>
  <c r="P189" i="22"/>
  <c r="O189" i="22"/>
  <c r="N189" i="22"/>
  <c r="M189" i="22"/>
  <c r="L189" i="22"/>
  <c r="K189" i="22"/>
  <c r="J189" i="22"/>
  <c r="I189" i="22"/>
  <c r="H189" i="22"/>
  <c r="G189" i="22"/>
  <c r="F189" i="22"/>
  <c r="AC188" i="22"/>
  <c r="AB188" i="22"/>
  <c r="AA188" i="22"/>
  <c r="Z188" i="22"/>
  <c r="Y188" i="22"/>
  <c r="X188" i="22"/>
  <c r="W188" i="22"/>
  <c r="V188" i="22"/>
  <c r="U188" i="22"/>
  <c r="T188" i="22"/>
  <c r="S188" i="22"/>
  <c r="R188" i="22"/>
  <c r="Q188" i="22"/>
  <c r="P188" i="22"/>
  <c r="O188" i="22"/>
  <c r="N188" i="22"/>
  <c r="M188" i="22"/>
  <c r="L188" i="22"/>
  <c r="K188" i="22"/>
  <c r="J188" i="22"/>
  <c r="I188" i="22"/>
  <c r="H188" i="22"/>
  <c r="G188" i="22"/>
  <c r="F188" i="22"/>
  <c r="AC187" i="22"/>
  <c r="AB187" i="22"/>
  <c r="AA187" i="22"/>
  <c r="Z187" i="22"/>
  <c r="Y187" i="22"/>
  <c r="X187" i="22"/>
  <c r="W187" i="22"/>
  <c r="V187" i="22"/>
  <c r="U187" i="22"/>
  <c r="T187" i="22"/>
  <c r="S187" i="22"/>
  <c r="R187" i="22"/>
  <c r="Q187" i="22"/>
  <c r="P187" i="22"/>
  <c r="O187" i="22"/>
  <c r="N187" i="22"/>
  <c r="M187" i="22"/>
  <c r="L187" i="22"/>
  <c r="K187" i="22"/>
  <c r="J187" i="22"/>
  <c r="I187" i="22"/>
  <c r="H187" i="22"/>
  <c r="G187" i="22"/>
  <c r="F187" i="22"/>
  <c r="AC161" i="22"/>
  <c r="AB161" i="22"/>
  <c r="AA161" i="22"/>
  <c r="Z161" i="22"/>
  <c r="Y161" i="22"/>
  <c r="X161" i="22"/>
  <c r="W161" i="22"/>
  <c r="V161" i="22"/>
  <c r="U161" i="22"/>
  <c r="T161" i="22"/>
  <c r="S161" i="22"/>
  <c r="R161" i="22"/>
  <c r="Q161" i="22"/>
  <c r="P161" i="22"/>
  <c r="O161" i="22"/>
  <c r="N161" i="22"/>
  <c r="M161" i="22"/>
  <c r="L161" i="22"/>
  <c r="K161" i="22"/>
  <c r="J161" i="22"/>
  <c r="I161" i="22"/>
  <c r="H161" i="22"/>
  <c r="G161" i="22"/>
  <c r="F161" i="22"/>
  <c r="AC160" i="22"/>
  <c r="AB160" i="22"/>
  <c r="AA160" i="22"/>
  <c r="Z160" i="22"/>
  <c r="Y160" i="22"/>
  <c r="X160" i="22"/>
  <c r="W160" i="22"/>
  <c r="V160" i="22"/>
  <c r="U160" i="22"/>
  <c r="T160" i="22"/>
  <c r="S160" i="22"/>
  <c r="R160" i="22"/>
  <c r="Q160" i="22"/>
  <c r="P160" i="22"/>
  <c r="O160" i="22"/>
  <c r="N160" i="22"/>
  <c r="M160" i="22"/>
  <c r="L160" i="22"/>
  <c r="K160" i="22"/>
  <c r="J160" i="22"/>
  <c r="I160" i="22"/>
  <c r="H160" i="22"/>
  <c r="G160" i="22"/>
  <c r="F160" i="22"/>
  <c r="AC159" i="22"/>
  <c r="AB159" i="22"/>
  <c r="AA159" i="22"/>
  <c r="Z159" i="22"/>
  <c r="Y159" i="22"/>
  <c r="X159" i="22"/>
  <c r="W159" i="22"/>
  <c r="V159" i="22"/>
  <c r="U159" i="22"/>
  <c r="T159" i="22"/>
  <c r="S159" i="22"/>
  <c r="R159" i="22"/>
  <c r="Q159" i="22"/>
  <c r="P159" i="22"/>
  <c r="O159" i="22"/>
  <c r="N159" i="22"/>
  <c r="M159" i="22"/>
  <c r="L159" i="22"/>
  <c r="K159" i="22"/>
  <c r="J159" i="22"/>
  <c r="I159" i="22"/>
  <c r="H159" i="22"/>
  <c r="G159" i="22"/>
  <c r="F159" i="22"/>
  <c r="AC158" i="22"/>
  <c r="AB158" i="22"/>
  <c r="AA158" i="22"/>
  <c r="Z158" i="22"/>
  <c r="Y158" i="22"/>
  <c r="X158" i="22"/>
  <c r="W158" i="22"/>
  <c r="V158" i="22"/>
  <c r="U158" i="22"/>
  <c r="T158" i="22"/>
  <c r="S158" i="22"/>
  <c r="R158" i="22"/>
  <c r="Q158" i="22"/>
  <c r="P158" i="22"/>
  <c r="O158" i="22"/>
  <c r="N158" i="22"/>
  <c r="M158" i="22"/>
  <c r="L158" i="22"/>
  <c r="K158" i="22"/>
  <c r="J158" i="22"/>
  <c r="I158" i="22"/>
  <c r="H158" i="22"/>
  <c r="G158" i="22"/>
  <c r="F158" i="22"/>
  <c r="AC157" i="22"/>
  <c r="AB157" i="22"/>
  <c r="AA157" i="22"/>
  <c r="Z157" i="22"/>
  <c r="Y157" i="22"/>
  <c r="X157" i="22"/>
  <c r="W157" i="22"/>
  <c r="V157" i="22"/>
  <c r="U157" i="22"/>
  <c r="T157" i="22"/>
  <c r="S157" i="22"/>
  <c r="R157" i="22"/>
  <c r="Q157" i="22"/>
  <c r="P157" i="22"/>
  <c r="O157" i="22"/>
  <c r="N157" i="22"/>
  <c r="M157" i="22"/>
  <c r="L157" i="22"/>
  <c r="K157" i="22"/>
  <c r="J157" i="22"/>
  <c r="I157" i="22"/>
  <c r="H157" i="22"/>
  <c r="G157" i="22"/>
  <c r="F157" i="22"/>
  <c r="AC131" i="22"/>
  <c r="AB131" i="22"/>
  <c r="AA131" i="22"/>
  <c r="Z131" i="22"/>
  <c r="Y131" i="22"/>
  <c r="X131" i="22"/>
  <c r="W131" i="22"/>
  <c r="V131" i="22"/>
  <c r="U131" i="22"/>
  <c r="T131" i="22"/>
  <c r="S131" i="22"/>
  <c r="R131" i="22"/>
  <c r="Q131" i="22"/>
  <c r="P131" i="22"/>
  <c r="O131" i="22"/>
  <c r="N131" i="22"/>
  <c r="M131" i="22"/>
  <c r="L131" i="22"/>
  <c r="K131" i="22"/>
  <c r="J131" i="22"/>
  <c r="I131" i="22"/>
  <c r="H131" i="22"/>
  <c r="G131" i="22"/>
  <c r="F131" i="22"/>
  <c r="AC130" i="22"/>
  <c r="AB130" i="22"/>
  <c r="AA130" i="22"/>
  <c r="Z130" i="22"/>
  <c r="Y130" i="22"/>
  <c r="X130" i="22"/>
  <c r="W130" i="22"/>
  <c r="V130" i="22"/>
  <c r="U130" i="22"/>
  <c r="T130" i="22"/>
  <c r="S130" i="22"/>
  <c r="R130" i="22"/>
  <c r="Q130" i="22"/>
  <c r="P130" i="22"/>
  <c r="O130" i="22"/>
  <c r="N130" i="22"/>
  <c r="M130" i="22"/>
  <c r="L130" i="22"/>
  <c r="K130" i="22"/>
  <c r="J130" i="22"/>
  <c r="I130" i="22"/>
  <c r="H130" i="22"/>
  <c r="G130" i="22"/>
  <c r="F130" i="22"/>
  <c r="AC129" i="22"/>
  <c r="AB129" i="22"/>
  <c r="AA129" i="22"/>
  <c r="Z129" i="22"/>
  <c r="Y129" i="22"/>
  <c r="X129" i="22"/>
  <c r="W129" i="22"/>
  <c r="V129" i="22"/>
  <c r="U129" i="22"/>
  <c r="T129" i="22"/>
  <c r="S129" i="22"/>
  <c r="E129" i="22" s="1"/>
  <c r="R129" i="22"/>
  <c r="Q129" i="22"/>
  <c r="P129" i="22"/>
  <c r="O129" i="22"/>
  <c r="N129" i="22"/>
  <c r="M129" i="22"/>
  <c r="L129" i="22"/>
  <c r="K129" i="22"/>
  <c r="J129" i="22"/>
  <c r="I129" i="22"/>
  <c r="H129" i="22"/>
  <c r="G129" i="22"/>
  <c r="F129" i="22"/>
  <c r="AC128" i="22"/>
  <c r="AB128" i="22"/>
  <c r="AA128" i="22"/>
  <c r="Z128" i="22"/>
  <c r="Y128" i="22"/>
  <c r="X128" i="22"/>
  <c r="W128" i="22"/>
  <c r="V128" i="22"/>
  <c r="U128" i="22"/>
  <c r="T128" i="22"/>
  <c r="S128" i="22"/>
  <c r="R128" i="22"/>
  <c r="Q128" i="22"/>
  <c r="P128" i="22"/>
  <c r="O128" i="22"/>
  <c r="N128" i="22"/>
  <c r="M128" i="22"/>
  <c r="L128" i="22"/>
  <c r="K128" i="22"/>
  <c r="J128" i="22"/>
  <c r="I128" i="22"/>
  <c r="H128" i="22"/>
  <c r="G128" i="22"/>
  <c r="F128" i="22"/>
  <c r="AC127" i="22"/>
  <c r="AB127" i="22"/>
  <c r="AA127" i="22"/>
  <c r="Z127" i="22"/>
  <c r="Y127" i="22"/>
  <c r="X127" i="22"/>
  <c r="W127" i="22"/>
  <c r="V127" i="22"/>
  <c r="U127" i="22"/>
  <c r="T127" i="22"/>
  <c r="S127" i="22"/>
  <c r="R127" i="22"/>
  <c r="Q127" i="22"/>
  <c r="P127" i="22"/>
  <c r="O127" i="22"/>
  <c r="N127" i="22"/>
  <c r="M127" i="22"/>
  <c r="L127" i="22"/>
  <c r="K127" i="22"/>
  <c r="J127" i="22"/>
  <c r="I127" i="22"/>
  <c r="H127" i="22"/>
  <c r="G127" i="22"/>
  <c r="F127" i="22"/>
  <c r="AC101" i="22"/>
  <c r="AB101" i="22"/>
  <c r="AA101" i="22"/>
  <c r="Z101" i="22"/>
  <c r="Y101" i="22"/>
  <c r="X101" i="22"/>
  <c r="W101" i="22"/>
  <c r="V101" i="22"/>
  <c r="U101" i="22"/>
  <c r="T101" i="22"/>
  <c r="S101" i="22"/>
  <c r="R101" i="22"/>
  <c r="Q101" i="22"/>
  <c r="P101" i="22"/>
  <c r="O101" i="22"/>
  <c r="N101" i="22"/>
  <c r="M101" i="22"/>
  <c r="L101" i="22"/>
  <c r="K101" i="22"/>
  <c r="J101" i="22"/>
  <c r="I101" i="22"/>
  <c r="H101" i="22"/>
  <c r="G101" i="22"/>
  <c r="F101" i="22"/>
  <c r="AC100" i="22"/>
  <c r="AB100" i="22"/>
  <c r="AA100" i="22"/>
  <c r="Z100" i="22"/>
  <c r="Y100" i="22"/>
  <c r="X100" i="22"/>
  <c r="W100" i="22"/>
  <c r="V100" i="22"/>
  <c r="U100" i="22"/>
  <c r="T100" i="22"/>
  <c r="S100" i="22"/>
  <c r="R100" i="22"/>
  <c r="Q100" i="22"/>
  <c r="P100" i="22"/>
  <c r="O100" i="22"/>
  <c r="N100" i="22"/>
  <c r="M100" i="22"/>
  <c r="L100" i="22"/>
  <c r="K100" i="22"/>
  <c r="J100" i="22"/>
  <c r="I100" i="22"/>
  <c r="H100" i="22"/>
  <c r="G100" i="22"/>
  <c r="F100" i="22"/>
  <c r="AC99" i="22"/>
  <c r="AB99" i="22"/>
  <c r="AA99" i="22"/>
  <c r="Z99" i="22"/>
  <c r="Y99" i="22"/>
  <c r="X99" i="22"/>
  <c r="W99" i="22"/>
  <c r="V99" i="22"/>
  <c r="U99" i="22"/>
  <c r="T99" i="22"/>
  <c r="S99" i="22"/>
  <c r="R99" i="22"/>
  <c r="Q99" i="22"/>
  <c r="P99" i="22"/>
  <c r="O99" i="22"/>
  <c r="N99" i="22"/>
  <c r="M99" i="22"/>
  <c r="L99" i="22"/>
  <c r="K99" i="22"/>
  <c r="J99" i="22"/>
  <c r="I99" i="22"/>
  <c r="H99" i="22"/>
  <c r="G99" i="22"/>
  <c r="F99" i="22"/>
  <c r="AC98" i="22"/>
  <c r="AB98" i="22"/>
  <c r="AA98" i="22"/>
  <c r="Z98" i="22"/>
  <c r="Y98" i="22"/>
  <c r="X98" i="22"/>
  <c r="W98" i="22"/>
  <c r="V98" i="22"/>
  <c r="U98" i="22"/>
  <c r="T98" i="22"/>
  <c r="S98" i="22"/>
  <c r="R98" i="22"/>
  <c r="Q98" i="22"/>
  <c r="P98" i="22"/>
  <c r="O98" i="22"/>
  <c r="N98" i="22"/>
  <c r="M98" i="22"/>
  <c r="L98" i="22"/>
  <c r="K98" i="22"/>
  <c r="J98" i="22"/>
  <c r="I98" i="22"/>
  <c r="H98" i="22"/>
  <c r="G98" i="22"/>
  <c r="F98" i="22"/>
  <c r="AC97" i="22"/>
  <c r="AB97" i="22"/>
  <c r="AA97" i="22"/>
  <c r="Z97" i="22"/>
  <c r="Y97" i="22"/>
  <c r="X97" i="22"/>
  <c r="W97" i="22"/>
  <c r="V97" i="22"/>
  <c r="U97" i="22"/>
  <c r="T97" i="22"/>
  <c r="S97" i="22"/>
  <c r="R97" i="22"/>
  <c r="Q97" i="22"/>
  <c r="P97" i="22"/>
  <c r="O97" i="22"/>
  <c r="N97" i="22"/>
  <c r="M97" i="22"/>
  <c r="L97" i="22"/>
  <c r="K97" i="22"/>
  <c r="J97" i="22"/>
  <c r="I97" i="22"/>
  <c r="H97" i="22"/>
  <c r="G97" i="22"/>
  <c r="F97" i="22"/>
  <c r="AC71" i="22"/>
  <c r="AB71" i="22"/>
  <c r="AA71" i="22"/>
  <c r="Z71" i="22"/>
  <c r="Y71" i="22"/>
  <c r="X71" i="22"/>
  <c r="W71" i="22"/>
  <c r="V71" i="22"/>
  <c r="U71" i="22"/>
  <c r="T71" i="22"/>
  <c r="S71" i="22"/>
  <c r="R71" i="22"/>
  <c r="Q71" i="22"/>
  <c r="P71" i="22"/>
  <c r="O71" i="22"/>
  <c r="N71" i="22"/>
  <c r="M71" i="22"/>
  <c r="L71" i="22"/>
  <c r="K71" i="22"/>
  <c r="J71" i="22"/>
  <c r="I71" i="22"/>
  <c r="H71" i="22"/>
  <c r="G71" i="22"/>
  <c r="F71" i="22"/>
  <c r="AC70" i="22"/>
  <c r="AB70" i="22"/>
  <c r="AA70" i="22"/>
  <c r="Z70" i="22"/>
  <c r="Y70" i="22"/>
  <c r="X70" i="22"/>
  <c r="W70" i="22"/>
  <c r="V70" i="22"/>
  <c r="U70" i="22"/>
  <c r="T70" i="22"/>
  <c r="S70" i="22"/>
  <c r="R70" i="22"/>
  <c r="Q70" i="22"/>
  <c r="P70" i="22"/>
  <c r="O70" i="22"/>
  <c r="N70" i="22"/>
  <c r="M70" i="22"/>
  <c r="L70" i="22"/>
  <c r="K70" i="22"/>
  <c r="J70" i="22"/>
  <c r="I70" i="22"/>
  <c r="H70" i="22"/>
  <c r="G70" i="22"/>
  <c r="F70" i="22"/>
  <c r="AC69" i="22"/>
  <c r="AB69" i="22"/>
  <c r="AA69" i="22"/>
  <c r="Z69" i="22"/>
  <c r="Y69" i="22"/>
  <c r="X69" i="22"/>
  <c r="W69" i="22"/>
  <c r="V69" i="22"/>
  <c r="U69" i="22"/>
  <c r="T69" i="22"/>
  <c r="S69" i="22"/>
  <c r="E69" i="22" s="1"/>
  <c r="R69" i="22"/>
  <c r="Q69" i="22"/>
  <c r="P69" i="22"/>
  <c r="O69" i="22"/>
  <c r="N69" i="22"/>
  <c r="M69" i="22"/>
  <c r="L69" i="22"/>
  <c r="K69" i="22"/>
  <c r="J69" i="22"/>
  <c r="I69" i="22"/>
  <c r="H69" i="22"/>
  <c r="G69" i="22"/>
  <c r="F69" i="22"/>
  <c r="AC68" i="22"/>
  <c r="AB68" i="22"/>
  <c r="AA68" i="22"/>
  <c r="Z68" i="22"/>
  <c r="Y68" i="22"/>
  <c r="X68" i="22"/>
  <c r="W68" i="22"/>
  <c r="V68" i="22"/>
  <c r="U68" i="22"/>
  <c r="T68" i="22"/>
  <c r="S68" i="22"/>
  <c r="R68" i="22"/>
  <c r="Q68" i="22"/>
  <c r="P68" i="22"/>
  <c r="O68" i="22"/>
  <c r="N68" i="22"/>
  <c r="M68" i="22"/>
  <c r="L68" i="22"/>
  <c r="K68" i="22"/>
  <c r="J68" i="22"/>
  <c r="I68" i="22"/>
  <c r="H68" i="22"/>
  <c r="G68" i="22"/>
  <c r="F68" i="22"/>
  <c r="AC67" i="22"/>
  <c r="AB67" i="22"/>
  <c r="AA67" i="22"/>
  <c r="Z67" i="22"/>
  <c r="Y67" i="22"/>
  <c r="X67" i="22"/>
  <c r="W67" i="22"/>
  <c r="V67" i="22"/>
  <c r="U67" i="22"/>
  <c r="T67" i="22"/>
  <c r="S67" i="22"/>
  <c r="R67" i="22"/>
  <c r="Q67" i="22"/>
  <c r="P67" i="22"/>
  <c r="O67" i="22"/>
  <c r="N67" i="22"/>
  <c r="M67" i="22"/>
  <c r="L67" i="22"/>
  <c r="K67" i="22"/>
  <c r="J67" i="22"/>
  <c r="I67" i="22"/>
  <c r="H67" i="22"/>
  <c r="G67" i="22"/>
  <c r="F67" i="22"/>
  <c r="AC41" i="22"/>
  <c r="AB41" i="22"/>
  <c r="AA41" i="22"/>
  <c r="Z41" i="22"/>
  <c r="Y41" i="22"/>
  <c r="X41" i="22"/>
  <c r="W41" i="22"/>
  <c r="V41" i="22"/>
  <c r="U41" i="22"/>
  <c r="T41" i="22"/>
  <c r="S41" i="22"/>
  <c r="R41" i="22"/>
  <c r="Q41" i="22"/>
  <c r="P41" i="22"/>
  <c r="O41" i="22"/>
  <c r="N41" i="22"/>
  <c r="M41" i="22"/>
  <c r="L41" i="22"/>
  <c r="K41" i="22"/>
  <c r="J41" i="22"/>
  <c r="I41" i="22"/>
  <c r="H41" i="22"/>
  <c r="G41" i="22"/>
  <c r="F41" i="22"/>
  <c r="AC40" i="22"/>
  <c r="AB40" i="22"/>
  <c r="AA40" i="22"/>
  <c r="Z40" i="22"/>
  <c r="Y40" i="22"/>
  <c r="X40" i="22"/>
  <c r="W40" i="22"/>
  <c r="V40" i="22"/>
  <c r="U40" i="22"/>
  <c r="T40" i="22"/>
  <c r="S40" i="22"/>
  <c r="R40" i="22"/>
  <c r="Q40" i="22"/>
  <c r="P40" i="22"/>
  <c r="O40" i="22"/>
  <c r="N40" i="22"/>
  <c r="M40" i="22"/>
  <c r="L40" i="22"/>
  <c r="K40" i="22"/>
  <c r="E40" i="22" s="1"/>
  <c r="J40" i="22"/>
  <c r="I40" i="22"/>
  <c r="H40" i="22"/>
  <c r="G40" i="22"/>
  <c r="F40" i="22"/>
  <c r="AC39" i="22"/>
  <c r="AB39" i="22"/>
  <c r="AA39" i="22"/>
  <c r="Z39" i="22"/>
  <c r="Y39" i="22"/>
  <c r="X39" i="22"/>
  <c r="W39" i="22"/>
  <c r="V39" i="22"/>
  <c r="U39" i="22"/>
  <c r="T39" i="22"/>
  <c r="S39" i="22"/>
  <c r="R39" i="22"/>
  <c r="Q39" i="22"/>
  <c r="P39" i="22"/>
  <c r="O39" i="22"/>
  <c r="N39" i="22"/>
  <c r="M39" i="22"/>
  <c r="L39" i="22"/>
  <c r="K39" i="22"/>
  <c r="J39" i="22"/>
  <c r="I39" i="22"/>
  <c r="H39" i="22"/>
  <c r="G39" i="22"/>
  <c r="F39" i="22"/>
  <c r="AC38" i="22"/>
  <c r="AB38" i="22"/>
  <c r="AA38" i="22"/>
  <c r="Z38" i="22"/>
  <c r="Y38" i="22"/>
  <c r="X38" i="22"/>
  <c r="W38" i="22"/>
  <c r="V38" i="22"/>
  <c r="U38" i="22"/>
  <c r="T38" i="22"/>
  <c r="S38" i="22"/>
  <c r="R38" i="22"/>
  <c r="Q38" i="22"/>
  <c r="P38" i="22"/>
  <c r="O38" i="22"/>
  <c r="N38" i="22"/>
  <c r="M38" i="22"/>
  <c r="L38" i="22"/>
  <c r="K38" i="22"/>
  <c r="J38" i="22"/>
  <c r="I38" i="22"/>
  <c r="H38" i="22"/>
  <c r="G38" i="22"/>
  <c r="F38" i="22"/>
  <c r="AC37" i="22"/>
  <c r="AB37" i="22"/>
  <c r="AA37" i="22"/>
  <c r="Z37" i="22"/>
  <c r="Y37" i="22"/>
  <c r="X37" i="22"/>
  <c r="W37" i="22"/>
  <c r="V37" i="22"/>
  <c r="U37" i="22"/>
  <c r="T37" i="22"/>
  <c r="S37" i="22"/>
  <c r="R37" i="22"/>
  <c r="Q37" i="22"/>
  <c r="P37" i="22"/>
  <c r="O37" i="22"/>
  <c r="N37" i="22"/>
  <c r="M37" i="22"/>
  <c r="L37" i="22"/>
  <c r="K37" i="22"/>
  <c r="J37" i="22"/>
  <c r="I37" i="22"/>
  <c r="H37" i="22"/>
  <c r="G37" i="22"/>
  <c r="F37" i="22"/>
  <c r="AC246" i="22"/>
  <c r="AB246" i="22"/>
  <c r="AA246" i="22"/>
  <c r="Z246" i="22"/>
  <c r="Y246" i="22"/>
  <c r="X246" i="22"/>
  <c r="W246" i="22"/>
  <c r="V246" i="22"/>
  <c r="U246" i="22"/>
  <c r="T246" i="22"/>
  <c r="S246" i="22"/>
  <c r="R246" i="22"/>
  <c r="Q246" i="22"/>
  <c r="P246" i="22"/>
  <c r="O246" i="22"/>
  <c r="N246" i="22"/>
  <c r="M246" i="22"/>
  <c r="L246" i="22"/>
  <c r="K246" i="22"/>
  <c r="J246" i="22"/>
  <c r="I246" i="22"/>
  <c r="H246" i="22"/>
  <c r="G246" i="22"/>
  <c r="F246" i="22"/>
  <c r="AC216" i="22"/>
  <c r="AB216" i="22"/>
  <c r="AA216" i="22"/>
  <c r="Z216" i="22"/>
  <c r="Y216" i="22"/>
  <c r="X216" i="22"/>
  <c r="W216" i="22"/>
  <c r="V216" i="22"/>
  <c r="U216" i="22"/>
  <c r="T216" i="22"/>
  <c r="S216" i="22"/>
  <c r="R216" i="22"/>
  <c r="Q216" i="22"/>
  <c r="P216" i="22"/>
  <c r="O216" i="22"/>
  <c r="N216" i="22"/>
  <c r="M216" i="22"/>
  <c r="L216" i="22"/>
  <c r="K216" i="22"/>
  <c r="J216" i="22"/>
  <c r="I216" i="22"/>
  <c r="H216" i="22"/>
  <c r="G216" i="22"/>
  <c r="F216" i="22"/>
  <c r="AC186" i="22"/>
  <c r="AB186" i="22"/>
  <c r="AA186" i="22"/>
  <c r="Z186" i="22"/>
  <c r="Y186" i="22"/>
  <c r="X186" i="22"/>
  <c r="W186" i="22"/>
  <c r="V186" i="22"/>
  <c r="U186" i="22"/>
  <c r="T186" i="22"/>
  <c r="S186" i="22"/>
  <c r="R186" i="22"/>
  <c r="Q186" i="22"/>
  <c r="P186" i="22"/>
  <c r="O186" i="22"/>
  <c r="N186" i="22"/>
  <c r="M186" i="22"/>
  <c r="L186" i="22"/>
  <c r="K186" i="22"/>
  <c r="J186" i="22"/>
  <c r="I186" i="22"/>
  <c r="H186" i="22"/>
  <c r="G186" i="22"/>
  <c r="F186" i="22"/>
  <c r="AC156" i="22"/>
  <c r="AB156" i="22"/>
  <c r="AA156" i="22"/>
  <c r="Z156" i="22"/>
  <c r="Y156" i="22"/>
  <c r="X156" i="22"/>
  <c r="W156" i="22"/>
  <c r="V156" i="22"/>
  <c r="U156" i="22"/>
  <c r="T156" i="22"/>
  <c r="S156" i="22"/>
  <c r="R156" i="22"/>
  <c r="Q156" i="22"/>
  <c r="P156" i="22"/>
  <c r="O156" i="22"/>
  <c r="N156" i="22"/>
  <c r="M156" i="22"/>
  <c r="L156" i="22"/>
  <c r="K156" i="22"/>
  <c r="J156" i="22"/>
  <c r="I156" i="22"/>
  <c r="H156" i="22"/>
  <c r="G156" i="22"/>
  <c r="F156" i="22"/>
  <c r="AC126" i="22"/>
  <c r="AB126" i="22"/>
  <c r="AA126" i="22"/>
  <c r="Z126" i="22"/>
  <c r="Y126" i="22"/>
  <c r="X126" i="22"/>
  <c r="W126" i="22"/>
  <c r="V126" i="22"/>
  <c r="U126" i="22"/>
  <c r="T126" i="22"/>
  <c r="S126" i="22"/>
  <c r="R126" i="22"/>
  <c r="Q126" i="22"/>
  <c r="P126" i="22"/>
  <c r="O126" i="22"/>
  <c r="N126" i="22"/>
  <c r="M126" i="22"/>
  <c r="L126" i="22"/>
  <c r="K126" i="22"/>
  <c r="J126" i="22"/>
  <c r="I126" i="22"/>
  <c r="H126" i="22"/>
  <c r="G126" i="22"/>
  <c r="F126" i="22"/>
  <c r="AC96" i="22"/>
  <c r="AB96" i="22"/>
  <c r="AA96" i="22"/>
  <c r="Z96" i="22"/>
  <c r="Y96" i="22"/>
  <c r="X96" i="22"/>
  <c r="W96" i="22"/>
  <c r="V96" i="22"/>
  <c r="U96" i="22"/>
  <c r="T96" i="22"/>
  <c r="S96" i="22"/>
  <c r="R96" i="22"/>
  <c r="Q96" i="22"/>
  <c r="P96" i="22"/>
  <c r="O96" i="22"/>
  <c r="N96" i="22"/>
  <c r="M96" i="22"/>
  <c r="L96" i="22"/>
  <c r="K96" i="22"/>
  <c r="J96" i="22"/>
  <c r="I96" i="22"/>
  <c r="H96" i="22"/>
  <c r="G96" i="22"/>
  <c r="F96" i="22"/>
  <c r="AC66" i="22"/>
  <c r="AB66" i="22"/>
  <c r="AA66" i="22"/>
  <c r="Z66" i="22"/>
  <c r="Y66" i="22"/>
  <c r="X66" i="22"/>
  <c r="W66" i="22"/>
  <c r="V66" i="22"/>
  <c r="U66" i="22"/>
  <c r="T66" i="22"/>
  <c r="S66" i="22"/>
  <c r="R66" i="22"/>
  <c r="Q66" i="22"/>
  <c r="P66" i="22"/>
  <c r="O66" i="22"/>
  <c r="N66" i="22"/>
  <c r="M66" i="22"/>
  <c r="L66" i="22"/>
  <c r="K66" i="22"/>
  <c r="J66" i="22"/>
  <c r="I66" i="22"/>
  <c r="H66" i="22"/>
  <c r="G66" i="22"/>
  <c r="F66" i="22"/>
  <c r="AC36" i="22"/>
  <c r="AB36" i="22"/>
  <c r="AA36" i="22"/>
  <c r="Z36" i="22"/>
  <c r="Y36" i="22"/>
  <c r="X36" i="22"/>
  <c r="W36" i="22"/>
  <c r="V36" i="22"/>
  <c r="U36" i="22"/>
  <c r="T36" i="22"/>
  <c r="S36" i="22"/>
  <c r="R36" i="22"/>
  <c r="Q36" i="22"/>
  <c r="P36" i="22"/>
  <c r="O36" i="22"/>
  <c r="N36" i="22"/>
  <c r="M36" i="22"/>
  <c r="L36" i="22"/>
  <c r="K36" i="22"/>
  <c r="J36" i="22"/>
  <c r="I36" i="22"/>
  <c r="H36" i="22"/>
  <c r="G36" i="22"/>
  <c r="F36" i="22"/>
  <c r="AC245" i="22"/>
  <c r="AB245" i="22"/>
  <c r="AA245" i="22"/>
  <c r="Z245" i="22"/>
  <c r="Y245" i="22"/>
  <c r="X245" i="22"/>
  <c r="W245" i="22"/>
  <c r="V245" i="22"/>
  <c r="U245" i="22"/>
  <c r="T245" i="22"/>
  <c r="S245" i="22"/>
  <c r="R245" i="22"/>
  <c r="Q245" i="22"/>
  <c r="P245" i="22"/>
  <c r="O245" i="22"/>
  <c r="N245" i="22"/>
  <c r="M245" i="22"/>
  <c r="L245" i="22"/>
  <c r="K245" i="22"/>
  <c r="J245" i="22"/>
  <c r="I245" i="22"/>
  <c r="H245" i="22"/>
  <c r="G245" i="22"/>
  <c r="F245" i="22"/>
  <c r="AC215" i="22"/>
  <c r="AB215" i="22"/>
  <c r="AA215" i="22"/>
  <c r="Z215" i="22"/>
  <c r="Y215" i="22"/>
  <c r="X215" i="22"/>
  <c r="W215" i="22"/>
  <c r="V215" i="22"/>
  <c r="U215" i="22"/>
  <c r="T215" i="22"/>
  <c r="S215" i="22"/>
  <c r="R215" i="22"/>
  <c r="Q215" i="22"/>
  <c r="P215" i="22"/>
  <c r="O215" i="22"/>
  <c r="N215" i="22"/>
  <c r="M215" i="22"/>
  <c r="L215" i="22"/>
  <c r="K215" i="22"/>
  <c r="J215" i="22"/>
  <c r="I215" i="22"/>
  <c r="H215" i="22"/>
  <c r="G215" i="22"/>
  <c r="F215" i="22"/>
  <c r="AC185" i="22"/>
  <c r="AB185" i="22"/>
  <c r="AA185" i="22"/>
  <c r="Z185" i="22"/>
  <c r="Y185" i="22"/>
  <c r="X185" i="22"/>
  <c r="W185" i="22"/>
  <c r="V185" i="22"/>
  <c r="U185" i="22"/>
  <c r="T185" i="22"/>
  <c r="S185" i="22"/>
  <c r="R185" i="22"/>
  <c r="Q185" i="22"/>
  <c r="P185" i="22"/>
  <c r="O185" i="22"/>
  <c r="N185" i="22"/>
  <c r="M185" i="22"/>
  <c r="L185" i="22"/>
  <c r="K185" i="22"/>
  <c r="J185" i="22"/>
  <c r="I185" i="22"/>
  <c r="H185" i="22"/>
  <c r="G185" i="22"/>
  <c r="F185" i="22"/>
  <c r="AC155" i="22"/>
  <c r="AB155" i="22"/>
  <c r="AA155" i="22"/>
  <c r="Z155" i="22"/>
  <c r="Y155" i="22"/>
  <c r="X155" i="22"/>
  <c r="W155" i="22"/>
  <c r="V155" i="22"/>
  <c r="U155" i="22"/>
  <c r="T155" i="22"/>
  <c r="S155" i="22"/>
  <c r="R155" i="22"/>
  <c r="Q155" i="22"/>
  <c r="P155" i="22"/>
  <c r="O155" i="22"/>
  <c r="N155" i="22"/>
  <c r="M155" i="22"/>
  <c r="L155" i="22"/>
  <c r="K155" i="22"/>
  <c r="J155" i="22"/>
  <c r="I155" i="22"/>
  <c r="H155" i="22"/>
  <c r="G155" i="22"/>
  <c r="F155" i="22"/>
  <c r="AC125" i="22"/>
  <c r="AB125" i="22"/>
  <c r="AA125" i="22"/>
  <c r="Z125" i="22"/>
  <c r="Y125" i="22"/>
  <c r="X125" i="22"/>
  <c r="W125" i="22"/>
  <c r="V125" i="22"/>
  <c r="U125" i="22"/>
  <c r="T125" i="22"/>
  <c r="S125" i="22"/>
  <c r="R125" i="22"/>
  <c r="Q125" i="22"/>
  <c r="P125" i="22"/>
  <c r="O125" i="22"/>
  <c r="N125" i="22"/>
  <c r="M125" i="22"/>
  <c r="L125" i="22"/>
  <c r="K125" i="22"/>
  <c r="J125" i="22"/>
  <c r="I125" i="22"/>
  <c r="H125" i="22"/>
  <c r="G125" i="22"/>
  <c r="F125" i="22"/>
  <c r="AC95" i="22"/>
  <c r="AB95" i="22"/>
  <c r="AA95" i="22"/>
  <c r="Z95" i="22"/>
  <c r="Y95" i="22"/>
  <c r="X95" i="22"/>
  <c r="W95" i="22"/>
  <c r="V95" i="22"/>
  <c r="U95" i="22"/>
  <c r="T95" i="22"/>
  <c r="S95" i="22"/>
  <c r="R95" i="22"/>
  <c r="Q95" i="22"/>
  <c r="P95" i="22"/>
  <c r="O95" i="22"/>
  <c r="N95" i="22"/>
  <c r="M95" i="22"/>
  <c r="L95" i="22"/>
  <c r="K95" i="22"/>
  <c r="J95" i="22"/>
  <c r="I95" i="22"/>
  <c r="H95" i="22"/>
  <c r="G95" i="22"/>
  <c r="F95" i="22"/>
  <c r="AC65" i="22"/>
  <c r="AB65" i="22"/>
  <c r="AA65" i="22"/>
  <c r="Z65" i="22"/>
  <c r="Y65" i="22"/>
  <c r="X65" i="22"/>
  <c r="W65" i="22"/>
  <c r="V65" i="22"/>
  <c r="U65" i="22"/>
  <c r="T65" i="22"/>
  <c r="S65" i="22"/>
  <c r="R65" i="22"/>
  <c r="Q65" i="22"/>
  <c r="P65" i="22"/>
  <c r="O65" i="22"/>
  <c r="N65" i="22"/>
  <c r="M65" i="22"/>
  <c r="L65" i="22"/>
  <c r="K65" i="22"/>
  <c r="J65" i="22"/>
  <c r="I65" i="22"/>
  <c r="H65" i="22"/>
  <c r="G65" i="22"/>
  <c r="F65" i="22"/>
  <c r="AC35" i="22"/>
  <c r="AB35" i="22"/>
  <c r="AA35" i="22"/>
  <c r="Z35" i="22"/>
  <c r="Y35" i="22"/>
  <c r="X35" i="22"/>
  <c r="W35" i="22"/>
  <c r="V35" i="22"/>
  <c r="U35" i="22"/>
  <c r="T35" i="22"/>
  <c r="S35" i="22"/>
  <c r="R35" i="22"/>
  <c r="Q35" i="22"/>
  <c r="P35" i="22"/>
  <c r="O35" i="22"/>
  <c r="N35" i="22"/>
  <c r="M35" i="22"/>
  <c r="L35" i="22"/>
  <c r="K35" i="22"/>
  <c r="J35" i="22"/>
  <c r="I35" i="22"/>
  <c r="H35" i="22"/>
  <c r="G35" i="22"/>
  <c r="F35" i="22"/>
  <c r="AC244" i="22"/>
  <c r="AB244" i="22"/>
  <c r="AA244" i="22"/>
  <c r="Z244" i="22"/>
  <c r="Y244" i="22"/>
  <c r="X244" i="22"/>
  <c r="W244" i="22"/>
  <c r="V244" i="22"/>
  <c r="U244" i="22"/>
  <c r="T244" i="22"/>
  <c r="S244" i="22"/>
  <c r="R244" i="22"/>
  <c r="Q244" i="22"/>
  <c r="P244" i="22"/>
  <c r="O244" i="22"/>
  <c r="N244" i="22"/>
  <c r="M244" i="22"/>
  <c r="L244" i="22"/>
  <c r="K244" i="22"/>
  <c r="J244" i="22"/>
  <c r="I244" i="22"/>
  <c r="H244" i="22"/>
  <c r="G244" i="22"/>
  <c r="F244" i="22"/>
  <c r="AC214" i="22"/>
  <c r="AB214" i="22"/>
  <c r="AA214" i="22"/>
  <c r="Z214" i="22"/>
  <c r="Y214" i="22"/>
  <c r="X214" i="22"/>
  <c r="W214" i="22"/>
  <c r="V214" i="22"/>
  <c r="U214" i="22"/>
  <c r="T214" i="22"/>
  <c r="S214" i="22"/>
  <c r="R214" i="22"/>
  <c r="Q214" i="22"/>
  <c r="P214" i="22"/>
  <c r="O214" i="22"/>
  <c r="N214" i="22"/>
  <c r="M214" i="22"/>
  <c r="L214" i="22"/>
  <c r="K214" i="22"/>
  <c r="J214" i="22"/>
  <c r="I214" i="22"/>
  <c r="H214" i="22"/>
  <c r="G214" i="22"/>
  <c r="F214" i="22"/>
  <c r="AC184" i="22"/>
  <c r="AB184" i="22"/>
  <c r="AA184" i="22"/>
  <c r="Z184" i="22"/>
  <c r="Y184" i="22"/>
  <c r="X184" i="22"/>
  <c r="W184" i="22"/>
  <c r="V184" i="22"/>
  <c r="U184" i="22"/>
  <c r="T184" i="22"/>
  <c r="S184" i="22"/>
  <c r="R184" i="22"/>
  <c r="Q184" i="22"/>
  <c r="P184" i="22"/>
  <c r="O184" i="22"/>
  <c r="N184" i="22"/>
  <c r="M184" i="22"/>
  <c r="L184" i="22"/>
  <c r="K184" i="22"/>
  <c r="J184" i="22"/>
  <c r="I184" i="22"/>
  <c r="H184" i="22"/>
  <c r="G184" i="22"/>
  <c r="F184" i="22"/>
  <c r="AC154" i="22"/>
  <c r="AB154" i="22"/>
  <c r="AA154" i="22"/>
  <c r="Z154" i="22"/>
  <c r="Y154" i="22"/>
  <c r="X154" i="22"/>
  <c r="W154" i="22"/>
  <c r="V154" i="22"/>
  <c r="U154" i="22"/>
  <c r="T154" i="22"/>
  <c r="S154" i="22"/>
  <c r="R154" i="22"/>
  <c r="Q154" i="22"/>
  <c r="P154" i="22"/>
  <c r="O154" i="22"/>
  <c r="N154" i="22"/>
  <c r="M154" i="22"/>
  <c r="L154" i="22"/>
  <c r="K154" i="22"/>
  <c r="J154" i="22"/>
  <c r="I154" i="22"/>
  <c r="H154" i="22"/>
  <c r="G154" i="22"/>
  <c r="F154" i="22"/>
  <c r="AC124" i="22"/>
  <c r="AB124" i="22"/>
  <c r="AA124" i="22"/>
  <c r="Z124" i="22"/>
  <c r="Y124" i="22"/>
  <c r="X124" i="22"/>
  <c r="W124" i="22"/>
  <c r="V124" i="22"/>
  <c r="U124" i="22"/>
  <c r="T124" i="22"/>
  <c r="S124" i="22"/>
  <c r="R124" i="22"/>
  <c r="Q124" i="22"/>
  <c r="P124" i="22"/>
  <c r="O124" i="22"/>
  <c r="N124" i="22"/>
  <c r="M124" i="22"/>
  <c r="L124" i="22"/>
  <c r="K124" i="22"/>
  <c r="J124" i="22"/>
  <c r="I124" i="22"/>
  <c r="H124" i="22"/>
  <c r="G124" i="22"/>
  <c r="F124" i="22"/>
  <c r="AC94" i="22"/>
  <c r="AB94" i="22"/>
  <c r="AA94" i="22"/>
  <c r="Z94" i="22"/>
  <c r="Y94" i="22"/>
  <c r="X94" i="22"/>
  <c r="W94" i="22"/>
  <c r="V94" i="22"/>
  <c r="U94" i="22"/>
  <c r="T94" i="22"/>
  <c r="S94" i="22"/>
  <c r="R94" i="22"/>
  <c r="Q94" i="22"/>
  <c r="P94" i="22"/>
  <c r="O94" i="22"/>
  <c r="N94" i="22"/>
  <c r="M94" i="22"/>
  <c r="L94" i="22"/>
  <c r="K94" i="22"/>
  <c r="J94" i="22"/>
  <c r="I94" i="22"/>
  <c r="H94" i="22"/>
  <c r="G94" i="22"/>
  <c r="F94" i="22"/>
  <c r="AC64" i="22"/>
  <c r="AB64" i="22"/>
  <c r="AA64" i="22"/>
  <c r="Z64" i="22"/>
  <c r="Y64" i="22"/>
  <c r="X64" i="22"/>
  <c r="W64" i="22"/>
  <c r="V64" i="22"/>
  <c r="U64" i="22"/>
  <c r="T64" i="22"/>
  <c r="S64" i="22"/>
  <c r="R64" i="22"/>
  <c r="Q64" i="22"/>
  <c r="P64" i="22"/>
  <c r="O64" i="22"/>
  <c r="N64" i="22"/>
  <c r="M64" i="22"/>
  <c r="L64" i="22"/>
  <c r="K64" i="22"/>
  <c r="J64" i="22"/>
  <c r="I64" i="22"/>
  <c r="H64" i="22"/>
  <c r="G64" i="22"/>
  <c r="F64" i="22"/>
  <c r="AC34" i="22"/>
  <c r="AB34" i="22"/>
  <c r="AA34" i="22"/>
  <c r="Z34" i="22"/>
  <c r="Y34" i="22"/>
  <c r="X34" i="22"/>
  <c r="W34" i="22"/>
  <c r="V34" i="22"/>
  <c r="U34" i="22"/>
  <c r="T34" i="22"/>
  <c r="S34" i="22"/>
  <c r="R34" i="22"/>
  <c r="Q34" i="22"/>
  <c r="P34" i="22"/>
  <c r="O34" i="22"/>
  <c r="N34" i="22"/>
  <c r="M34" i="22"/>
  <c r="L34" i="22"/>
  <c r="K34" i="22"/>
  <c r="J34" i="22"/>
  <c r="I34" i="22"/>
  <c r="H34" i="22"/>
  <c r="G34" i="22"/>
  <c r="F34" i="22"/>
  <c r="AC243" i="22"/>
  <c r="AB243" i="22"/>
  <c r="AA243" i="22"/>
  <c r="Z243" i="22"/>
  <c r="Y243" i="22"/>
  <c r="X243" i="22"/>
  <c r="W243" i="22"/>
  <c r="V243" i="22"/>
  <c r="U243" i="22"/>
  <c r="T243" i="22"/>
  <c r="S243" i="22"/>
  <c r="R243" i="22"/>
  <c r="Q243" i="22"/>
  <c r="P243" i="22"/>
  <c r="O243" i="22"/>
  <c r="N243" i="22"/>
  <c r="M243" i="22"/>
  <c r="L243" i="22"/>
  <c r="K243" i="22"/>
  <c r="J243" i="22"/>
  <c r="I243" i="22"/>
  <c r="H243" i="22"/>
  <c r="G243" i="22"/>
  <c r="F243" i="22"/>
  <c r="AC213" i="22"/>
  <c r="AB213" i="22"/>
  <c r="AA213" i="22"/>
  <c r="Z213" i="22"/>
  <c r="Y213" i="22"/>
  <c r="X213" i="22"/>
  <c r="W213" i="22"/>
  <c r="V213" i="22"/>
  <c r="U213" i="22"/>
  <c r="T213" i="22"/>
  <c r="S213" i="22"/>
  <c r="R213" i="22"/>
  <c r="Q213" i="22"/>
  <c r="P213" i="22"/>
  <c r="O213" i="22"/>
  <c r="N213" i="22"/>
  <c r="M213" i="22"/>
  <c r="L213" i="22"/>
  <c r="K213" i="22"/>
  <c r="J213" i="22"/>
  <c r="I213" i="22"/>
  <c r="H213" i="22"/>
  <c r="G213" i="22"/>
  <c r="F213" i="22"/>
  <c r="AC183" i="22"/>
  <c r="AB183" i="22"/>
  <c r="AA183" i="22"/>
  <c r="Z183" i="22"/>
  <c r="Y183" i="22"/>
  <c r="X183" i="22"/>
  <c r="W183" i="22"/>
  <c r="V183" i="22"/>
  <c r="U183" i="22"/>
  <c r="T183" i="22"/>
  <c r="S183" i="22"/>
  <c r="R183" i="22"/>
  <c r="Q183" i="22"/>
  <c r="P183" i="22"/>
  <c r="O183" i="22"/>
  <c r="N183" i="22"/>
  <c r="M183" i="22"/>
  <c r="L183" i="22"/>
  <c r="K183" i="22"/>
  <c r="J183" i="22"/>
  <c r="I183" i="22"/>
  <c r="H183" i="22"/>
  <c r="G183" i="22"/>
  <c r="F183" i="22"/>
  <c r="AC153" i="22"/>
  <c r="AB153" i="22"/>
  <c r="AA153" i="22"/>
  <c r="Z153" i="22"/>
  <c r="Y153" i="22"/>
  <c r="X153" i="22"/>
  <c r="W153" i="22"/>
  <c r="V153" i="22"/>
  <c r="U153" i="22"/>
  <c r="T153" i="22"/>
  <c r="S153" i="22"/>
  <c r="R153" i="22"/>
  <c r="Q153" i="22"/>
  <c r="P153" i="22"/>
  <c r="O153" i="22"/>
  <c r="N153" i="22"/>
  <c r="M153" i="22"/>
  <c r="L153" i="22"/>
  <c r="K153" i="22"/>
  <c r="J153" i="22"/>
  <c r="I153" i="22"/>
  <c r="H153" i="22"/>
  <c r="G153" i="22"/>
  <c r="F153" i="22"/>
  <c r="AC123" i="22"/>
  <c r="AB123" i="22"/>
  <c r="AA123" i="22"/>
  <c r="Z123" i="22"/>
  <c r="Y123" i="22"/>
  <c r="X123" i="22"/>
  <c r="W123" i="22"/>
  <c r="V123" i="22"/>
  <c r="U123" i="22"/>
  <c r="T123" i="22"/>
  <c r="S123" i="22"/>
  <c r="R123" i="22"/>
  <c r="Q123" i="22"/>
  <c r="P123" i="22"/>
  <c r="O123" i="22"/>
  <c r="N123" i="22"/>
  <c r="M123" i="22"/>
  <c r="L123" i="22"/>
  <c r="K123" i="22"/>
  <c r="J123" i="22"/>
  <c r="I123" i="22"/>
  <c r="H123" i="22"/>
  <c r="G123" i="22"/>
  <c r="F123" i="22"/>
  <c r="AC93" i="22"/>
  <c r="AB93" i="22"/>
  <c r="AA93" i="22"/>
  <c r="Z93" i="22"/>
  <c r="Y93" i="22"/>
  <c r="X93" i="22"/>
  <c r="W93" i="22"/>
  <c r="V93" i="22"/>
  <c r="U93" i="22"/>
  <c r="T93" i="22"/>
  <c r="S93" i="22"/>
  <c r="R93" i="22"/>
  <c r="Q93" i="22"/>
  <c r="P93" i="22"/>
  <c r="O93" i="22"/>
  <c r="N93" i="22"/>
  <c r="M93" i="22"/>
  <c r="L93" i="22"/>
  <c r="K93" i="22"/>
  <c r="J93" i="22"/>
  <c r="I93" i="22"/>
  <c r="H93" i="22"/>
  <c r="G93" i="22"/>
  <c r="F93" i="22"/>
  <c r="AC63" i="22"/>
  <c r="AB63" i="22"/>
  <c r="AA63" i="22"/>
  <c r="Z63" i="22"/>
  <c r="Y63" i="22"/>
  <c r="X63" i="22"/>
  <c r="W63" i="22"/>
  <c r="V63" i="22"/>
  <c r="U63" i="22"/>
  <c r="T63" i="22"/>
  <c r="S63" i="22"/>
  <c r="R63" i="22"/>
  <c r="Q63" i="22"/>
  <c r="P63" i="22"/>
  <c r="O63" i="22"/>
  <c r="N63" i="22"/>
  <c r="M63" i="22"/>
  <c r="L63" i="22"/>
  <c r="K63" i="22"/>
  <c r="J63" i="22"/>
  <c r="I63" i="22"/>
  <c r="H63" i="22"/>
  <c r="G63" i="22"/>
  <c r="F63" i="22"/>
  <c r="AC33" i="22"/>
  <c r="AB33" i="22"/>
  <c r="AA33" i="22"/>
  <c r="Z33" i="22"/>
  <c r="Y33" i="22"/>
  <c r="X33" i="22"/>
  <c r="W33" i="22"/>
  <c r="V33" i="22"/>
  <c r="U33" i="22"/>
  <c r="T33" i="22"/>
  <c r="S33" i="22"/>
  <c r="R33" i="22"/>
  <c r="Q33" i="22"/>
  <c r="P33" i="22"/>
  <c r="O33" i="22"/>
  <c r="N33" i="22"/>
  <c r="M33" i="22"/>
  <c r="L33" i="22"/>
  <c r="K33" i="22"/>
  <c r="J33" i="22"/>
  <c r="I33" i="22"/>
  <c r="H33" i="22"/>
  <c r="G33" i="22"/>
  <c r="F33" i="22"/>
  <c r="AC242" i="22"/>
  <c r="AB242" i="22"/>
  <c r="AA242" i="22"/>
  <c r="Z242" i="22"/>
  <c r="Y242" i="22"/>
  <c r="X242" i="22"/>
  <c r="W242" i="22"/>
  <c r="V242" i="22"/>
  <c r="U242" i="22"/>
  <c r="T242" i="22"/>
  <c r="S242" i="22"/>
  <c r="R242" i="22"/>
  <c r="Q242" i="22"/>
  <c r="P242" i="22"/>
  <c r="O242" i="22"/>
  <c r="N242" i="22"/>
  <c r="M242" i="22"/>
  <c r="L242" i="22"/>
  <c r="K242" i="22"/>
  <c r="J242" i="22"/>
  <c r="I242" i="22"/>
  <c r="H242" i="22"/>
  <c r="G242" i="22"/>
  <c r="F242" i="22"/>
  <c r="AC212" i="22"/>
  <c r="AB212" i="22"/>
  <c r="AA212" i="22"/>
  <c r="Z212" i="22"/>
  <c r="Y212" i="22"/>
  <c r="X212" i="22"/>
  <c r="W212" i="22"/>
  <c r="V212" i="22"/>
  <c r="U212" i="22"/>
  <c r="T212" i="22"/>
  <c r="S212" i="22"/>
  <c r="R212" i="22"/>
  <c r="Q212" i="22"/>
  <c r="P212" i="22"/>
  <c r="O212" i="22"/>
  <c r="N212" i="22"/>
  <c r="M212" i="22"/>
  <c r="L212" i="22"/>
  <c r="K212" i="22"/>
  <c r="J212" i="22"/>
  <c r="I212" i="22"/>
  <c r="H212" i="22"/>
  <c r="G212" i="22"/>
  <c r="F212" i="22"/>
  <c r="AC182" i="22"/>
  <c r="AB182" i="22"/>
  <c r="AA182" i="22"/>
  <c r="Z182" i="22"/>
  <c r="Y182" i="22"/>
  <c r="X182" i="22"/>
  <c r="W182" i="22"/>
  <c r="V182" i="22"/>
  <c r="U182" i="22"/>
  <c r="T182" i="22"/>
  <c r="S182" i="22"/>
  <c r="R182" i="22"/>
  <c r="Q182" i="22"/>
  <c r="P182" i="22"/>
  <c r="O182" i="22"/>
  <c r="N182" i="22"/>
  <c r="M182" i="22"/>
  <c r="L182" i="22"/>
  <c r="K182" i="22"/>
  <c r="J182" i="22"/>
  <c r="I182" i="22"/>
  <c r="H182" i="22"/>
  <c r="G182" i="22"/>
  <c r="F182" i="22"/>
  <c r="AC152" i="22"/>
  <c r="AB152" i="22"/>
  <c r="AA152" i="22"/>
  <c r="Z152" i="22"/>
  <c r="Y152" i="22"/>
  <c r="X152" i="22"/>
  <c r="W152" i="22"/>
  <c r="V152" i="22"/>
  <c r="U152" i="22"/>
  <c r="T152" i="22"/>
  <c r="S152" i="22"/>
  <c r="R152" i="22"/>
  <c r="Q152" i="22"/>
  <c r="P152" i="22"/>
  <c r="O152" i="22"/>
  <c r="N152" i="22"/>
  <c r="M152" i="22"/>
  <c r="L152" i="22"/>
  <c r="K152" i="22"/>
  <c r="J152" i="22"/>
  <c r="I152" i="22"/>
  <c r="H152" i="22"/>
  <c r="G152" i="22"/>
  <c r="F152" i="22"/>
  <c r="AC122" i="22"/>
  <c r="AB122" i="22"/>
  <c r="AA122" i="22"/>
  <c r="Z122" i="22"/>
  <c r="Y122" i="22"/>
  <c r="X122" i="22"/>
  <c r="W122" i="22"/>
  <c r="V122" i="22"/>
  <c r="U122" i="22"/>
  <c r="T122" i="22"/>
  <c r="S122" i="22"/>
  <c r="R122" i="22"/>
  <c r="Q122" i="22"/>
  <c r="P122" i="22"/>
  <c r="O122" i="22"/>
  <c r="N122" i="22"/>
  <c r="M122" i="22"/>
  <c r="L122" i="22"/>
  <c r="K122" i="22"/>
  <c r="J122" i="22"/>
  <c r="I122" i="22"/>
  <c r="H122" i="22"/>
  <c r="G122" i="22"/>
  <c r="F122" i="22"/>
  <c r="AC92" i="22"/>
  <c r="AB92" i="22"/>
  <c r="AA92" i="22"/>
  <c r="Z92" i="22"/>
  <c r="Y92" i="22"/>
  <c r="X92" i="22"/>
  <c r="W92" i="22"/>
  <c r="V92" i="22"/>
  <c r="U92" i="22"/>
  <c r="T92" i="22"/>
  <c r="S92" i="22"/>
  <c r="R92" i="22"/>
  <c r="Q92" i="22"/>
  <c r="P92" i="22"/>
  <c r="O92" i="22"/>
  <c r="N92" i="22"/>
  <c r="M92" i="22"/>
  <c r="L92" i="22"/>
  <c r="K92" i="22"/>
  <c r="J92" i="22"/>
  <c r="I92" i="22"/>
  <c r="H92" i="22"/>
  <c r="G92" i="22"/>
  <c r="F92" i="22"/>
  <c r="AC62" i="22"/>
  <c r="AB62" i="22"/>
  <c r="AA62" i="22"/>
  <c r="Z62" i="22"/>
  <c r="Y62" i="22"/>
  <c r="X62" i="22"/>
  <c r="W62" i="22"/>
  <c r="V62" i="22"/>
  <c r="U62" i="22"/>
  <c r="T62" i="22"/>
  <c r="S62" i="22"/>
  <c r="R62" i="22"/>
  <c r="Q62" i="22"/>
  <c r="P62" i="22"/>
  <c r="O62" i="22"/>
  <c r="N62" i="22"/>
  <c r="M62" i="22"/>
  <c r="L62" i="22"/>
  <c r="K62" i="22"/>
  <c r="J62" i="22"/>
  <c r="I62" i="22"/>
  <c r="H62" i="22"/>
  <c r="G62" i="22"/>
  <c r="F62" i="22"/>
  <c r="AC32" i="22"/>
  <c r="AB32" i="22"/>
  <c r="AA32" i="22"/>
  <c r="Z32" i="22"/>
  <c r="Y32" i="22"/>
  <c r="X32" i="22"/>
  <c r="W32" i="22"/>
  <c r="V32" i="22"/>
  <c r="U32" i="22"/>
  <c r="T32" i="22"/>
  <c r="S32" i="22"/>
  <c r="R32" i="22"/>
  <c r="Q32" i="22"/>
  <c r="P32" i="22"/>
  <c r="O32" i="22"/>
  <c r="N32" i="22"/>
  <c r="M32" i="22"/>
  <c r="L32" i="22"/>
  <c r="K32" i="22"/>
  <c r="J32" i="22"/>
  <c r="I32" i="22"/>
  <c r="H32" i="22"/>
  <c r="G32" i="22"/>
  <c r="F32" i="22"/>
  <c r="AC241" i="22"/>
  <c r="AB241" i="22"/>
  <c r="AA241" i="22"/>
  <c r="Z241" i="22"/>
  <c r="Y241" i="22"/>
  <c r="X241" i="22"/>
  <c r="W241" i="22"/>
  <c r="V241" i="22"/>
  <c r="U241" i="22"/>
  <c r="T241" i="22"/>
  <c r="S241" i="22"/>
  <c r="R241" i="22"/>
  <c r="Q241" i="22"/>
  <c r="P241" i="22"/>
  <c r="O241" i="22"/>
  <c r="N241" i="22"/>
  <c r="M241" i="22"/>
  <c r="L241" i="22"/>
  <c r="K241" i="22"/>
  <c r="J241" i="22"/>
  <c r="I241" i="22"/>
  <c r="H241" i="22"/>
  <c r="G241" i="22"/>
  <c r="F241" i="22"/>
  <c r="AC211" i="22"/>
  <c r="AB211" i="22"/>
  <c r="AA211" i="22"/>
  <c r="Z211" i="22"/>
  <c r="Y211" i="22"/>
  <c r="X211" i="22"/>
  <c r="W211" i="22"/>
  <c r="V211" i="22"/>
  <c r="U211" i="22"/>
  <c r="T211" i="22"/>
  <c r="S211" i="22"/>
  <c r="R211" i="22"/>
  <c r="Q211" i="22"/>
  <c r="P211" i="22"/>
  <c r="O211" i="22"/>
  <c r="N211" i="22"/>
  <c r="M211" i="22"/>
  <c r="L211" i="22"/>
  <c r="K211" i="22"/>
  <c r="J211" i="22"/>
  <c r="I211" i="22"/>
  <c r="H211" i="22"/>
  <c r="G211" i="22"/>
  <c r="F211" i="22"/>
  <c r="AC181" i="22"/>
  <c r="AB181" i="22"/>
  <c r="AA181" i="22"/>
  <c r="Z181" i="22"/>
  <c r="Y181" i="22"/>
  <c r="X181" i="22"/>
  <c r="W181" i="22"/>
  <c r="V181" i="22"/>
  <c r="U181" i="22"/>
  <c r="T181" i="22"/>
  <c r="S181" i="22"/>
  <c r="R181" i="22"/>
  <c r="Q181" i="22"/>
  <c r="P181" i="22"/>
  <c r="O181" i="22"/>
  <c r="N181" i="22"/>
  <c r="M181" i="22"/>
  <c r="L181" i="22"/>
  <c r="K181" i="22"/>
  <c r="J181" i="22"/>
  <c r="I181" i="22"/>
  <c r="H181" i="22"/>
  <c r="G181" i="22"/>
  <c r="F181" i="22"/>
  <c r="AC151" i="22"/>
  <c r="AB151" i="22"/>
  <c r="AA151" i="22"/>
  <c r="Z151" i="22"/>
  <c r="Y151" i="22"/>
  <c r="X151" i="22"/>
  <c r="W151" i="22"/>
  <c r="V151" i="22"/>
  <c r="U151" i="22"/>
  <c r="T151" i="22"/>
  <c r="S151" i="22"/>
  <c r="R151" i="22"/>
  <c r="Q151" i="22"/>
  <c r="P151" i="22"/>
  <c r="O151" i="22"/>
  <c r="N151" i="22"/>
  <c r="M151" i="22"/>
  <c r="L151" i="22"/>
  <c r="K151" i="22"/>
  <c r="J151" i="22"/>
  <c r="I151" i="22"/>
  <c r="H151" i="22"/>
  <c r="G151" i="22"/>
  <c r="F151" i="22"/>
  <c r="AC121" i="22"/>
  <c r="AB121" i="22"/>
  <c r="AA121" i="22"/>
  <c r="Z121" i="22"/>
  <c r="Y121" i="22"/>
  <c r="X121" i="22"/>
  <c r="W121" i="22"/>
  <c r="V121" i="22"/>
  <c r="U121" i="22"/>
  <c r="T121" i="22"/>
  <c r="S121" i="22"/>
  <c r="R121" i="22"/>
  <c r="Q121" i="22"/>
  <c r="P121" i="22"/>
  <c r="O121" i="22"/>
  <c r="N121" i="22"/>
  <c r="M121" i="22"/>
  <c r="L121" i="22"/>
  <c r="K121" i="22"/>
  <c r="J121" i="22"/>
  <c r="I121" i="22"/>
  <c r="H121" i="22"/>
  <c r="G121" i="22"/>
  <c r="F121" i="22"/>
  <c r="AC91" i="22"/>
  <c r="AB91" i="22"/>
  <c r="AA91" i="22"/>
  <c r="Z91" i="22"/>
  <c r="Y91" i="22"/>
  <c r="X91" i="22"/>
  <c r="W91" i="22"/>
  <c r="V91" i="22"/>
  <c r="U91" i="22"/>
  <c r="T91" i="22"/>
  <c r="S91" i="22"/>
  <c r="R91" i="22"/>
  <c r="Q91" i="22"/>
  <c r="P91" i="22"/>
  <c r="O91" i="22"/>
  <c r="N91" i="22"/>
  <c r="M91" i="22"/>
  <c r="L91" i="22"/>
  <c r="K91" i="22"/>
  <c r="J91" i="22"/>
  <c r="I91" i="22"/>
  <c r="H91" i="22"/>
  <c r="G91" i="22"/>
  <c r="F91" i="22"/>
  <c r="AC61" i="22"/>
  <c r="AB61" i="22"/>
  <c r="AA61" i="22"/>
  <c r="Z61" i="22"/>
  <c r="Y61" i="22"/>
  <c r="X61" i="22"/>
  <c r="W61" i="22"/>
  <c r="V61" i="22"/>
  <c r="U61" i="22"/>
  <c r="T61" i="22"/>
  <c r="S61" i="22"/>
  <c r="R61" i="22"/>
  <c r="Q61" i="22"/>
  <c r="P61" i="22"/>
  <c r="O61" i="22"/>
  <c r="N61" i="22"/>
  <c r="M61" i="22"/>
  <c r="L61" i="22"/>
  <c r="K61" i="22"/>
  <c r="J61" i="22"/>
  <c r="I61" i="22"/>
  <c r="H61" i="22"/>
  <c r="G61" i="22"/>
  <c r="F61" i="22"/>
  <c r="AC31" i="22"/>
  <c r="AB31" i="22"/>
  <c r="AA31" i="22"/>
  <c r="Z31" i="22"/>
  <c r="Y31" i="22"/>
  <c r="X31" i="22"/>
  <c r="W31" i="22"/>
  <c r="V31" i="22"/>
  <c r="U31" i="22"/>
  <c r="T31" i="22"/>
  <c r="S31" i="22"/>
  <c r="R31" i="22"/>
  <c r="Q31" i="22"/>
  <c r="P31" i="22"/>
  <c r="O31" i="22"/>
  <c r="N31" i="22"/>
  <c r="M31" i="22"/>
  <c r="L31" i="22"/>
  <c r="K31" i="22"/>
  <c r="J31" i="22"/>
  <c r="I31" i="22"/>
  <c r="H31" i="22"/>
  <c r="G31" i="22"/>
  <c r="F31" i="22"/>
  <c r="AC240" i="22"/>
  <c r="AB240" i="22"/>
  <c r="AA240" i="22"/>
  <c r="Z240" i="22"/>
  <c r="Y240" i="22"/>
  <c r="X240" i="22"/>
  <c r="W240" i="22"/>
  <c r="V240" i="22"/>
  <c r="U240" i="22"/>
  <c r="T240" i="22"/>
  <c r="S240" i="22"/>
  <c r="R240" i="22"/>
  <c r="Q240" i="22"/>
  <c r="P240" i="22"/>
  <c r="O240" i="22"/>
  <c r="N240" i="22"/>
  <c r="M240" i="22"/>
  <c r="L240" i="22"/>
  <c r="K240" i="22"/>
  <c r="J240" i="22"/>
  <c r="I240" i="22"/>
  <c r="H240" i="22"/>
  <c r="G240" i="22"/>
  <c r="F240" i="22"/>
  <c r="AC210" i="22"/>
  <c r="AB210" i="22"/>
  <c r="AA210" i="22"/>
  <c r="Z210" i="22"/>
  <c r="Y210" i="22"/>
  <c r="X210" i="22"/>
  <c r="W210" i="22"/>
  <c r="V210" i="22"/>
  <c r="U210" i="22"/>
  <c r="T210" i="22"/>
  <c r="S210" i="22"/>
  <c r="R210" i="22"/>
  <c r="Q210" i="22"/>
  <c r="P210" i="22"/>
  <c r="O210" i="22"/>
  <c r="N210" i="22"/>
  <c r="M210" i="22"/>
  <c r="L210" i="22"/>
  <c r="K210" i="22"/>
  <c r="J210" i="22"/>
  <c r="I210" i="22"/>
  <c r="H210" i="22"/>
  <c r="G210" i="22"/>
  <c r="F210" i="22"/>
  <c r="AC180" i="22"/>
  <c r="AB180" i="22"/>
  <c r="AA180" i="22"/>
  <c r="Z180" i="22"/>
  <c r="Y180" i="22"/>
  <c r="X180" i="22"/>
  <c r="W180" i="22"/>
  <c r="V180" i="22"/>
  <c r="U180" i="22"/>
  <c r="T180" i="22"/>
  <c r="S180" i="22"/>
  <c r="R180" i="22"/>
  <c r="Q180" i="22"/>
  <c r="P180" i="22"/>
  <c r="O180" i="22"/>
  <c r="N180" i="22"/>
  <c r="M180" i="22"/>
  <c r="L180" i="22"/>
  <c r="K180" i="22"/>
  <c r="J180" i="22"/>
  <c r="I180" i="22"/>
  <c r="H180" i="22"/>
  <c r="G180" i="22"/>
  <c r="F180" i="22"/>
  <c r="AC150" i="22"/>
  <c r="AB150" i="22"/>
  <c r="AA150" i="22"/>
  <c r="Z150" i="22"/>
  <c r="Y150" i="22"/>
  <c r="X150" i="22"/>
  <c r="W150" i="22"/>
  <c r="V150" i="22"/>
  <c r="U150" i="22"/>
  <c r="T150" i="22"/>
  <c r="S150" i="22"/>
  <c r="R150" i="22"/>
  <c r="Q150" i="22"/>
  <c r="P150" i="22"/>
  <c r="O150" i="22"/>
  <c r="N150" i="22"/>
  <c r="M150" i="22"/>
  <c r="L150" i="22"/>
  <c r="K150" i="22"/>
  <c r="J150" i="22"/>
  <c r="I150" i="22"/>
  <c r="H150" i="22"/>
  <c r="G150" i="22"/>
  <c r="F150" i="22"/>
  <c r="AC120" i="22"/>
  <c r="AB120" i="22"/>
  <c r="AA120" i="22"/>
  <c r="Z120" i="22"/>
  <c r="Y120" i="22"/>
  <c r="X120" i="22"/>
  <c r="W120" i="22"/>
  <c r="V120" i="22"/>
  <c r="U120" i="22"/>
  <c r="T120" i="22"/>
  <c r="S120" i="22"/>
  <c r="R120" i="22"/>
  <c r="Q120" i="22"/>
  <c r="P120" i="22"/>
  <c r="O120" i="22"/>
  <c r="N120" i="22"/>
  <c r="M120" i="22"/>
  <c r="L120" i="22"/>
  <c r="K120" i="22"/>
  <c r="J120" i="22"/>
  <c r="I120" i="22"/>
  <c r="H120" i="22"/>
  <c r="G120" i="22"/>
  <c r="F120" i="22"/>
  <c r="AC90" i="22"/>
  <c r="AB90" i="22"/>
  <c r="AA90" i="22"/>
  <c r="Z90" i="22"/>
  <c r="Y90" i="22"/>
  <c r="X90" i="22"/>
  <c r="W90" i="22"/>
  <c r="V90" i="22"/>
  <c r="U90" i="22"/>
  <c r="T90" i="22"/>
  <c r="S90" i="22"/>
  <c r="R90" i="22"/>
  <c r="Q90" i="22"/>
  <c r="P90" i="22"/>
  <c r="O90" i="22"/>
  <c r="N90" i="22"/>
  <c r="M90" i="22"/>
  <c r="L90" i="22"/>
  <c r="K90" i="22"/>
  <c r="J90" i="22"/>
  <c r="I90" i="22"/>
  <c r="H90" i="22"/>
  <c r="G90" i="22"/>
  <c r="F90" i="22"/>
  <c r="AC60" i="22"/>
  <c r="AB60" i="22"/>
  <c r="AA60" i="22"/>
  <c r="Z60" i="22"/>
  <c r="Y60" i="22"/>
  <c r="X60" i="22"/>
  <c r="W60" i="22"/>
  <c r="V60" i="22"/>
  <c r="U60" i="22"/>
  <c r="T60" i="22"/>
  <c r="S60" i="22"/>
  <c r="R60" i="22"/>
  <c r="Q60" i="22"/>
  <c r="P60" i="22"/>
  <c r="O60" i="22"/>
  <c r="N60" i="22"/>
  <c r="M60" i="22"/>
  <c r="L60" i="22"/>
  <c r="K60" i="22"/>
  <c r="J60" i="22"/>
  <c r="I60" i="22"/>
  <c r="H60" i="22"/>
  <c r="G60" i="22"/>
  <c r="F60" i="22"/>
  <c r="AC30" i="22"/>
  <c r="AB30" i="22"/>
  <c r="AA30" i="22"/>
  <c r="Z30" i="22"/>
  <c r="Y30" i="22"/>
  <c r="X30" i="22"/>
  <c r="W30" i="22"/>
  <c r="V30" i="22"/>
  <c r="U30" i="22"/>
  <c r="T30" i="22"/>
  <c r="S30" i="22"/>
  <c r="R30" i="22"/>
  <c r="Q30" i="22"/>
  <c r="P30" i="22"/>
  <c r="O30" i="22"/>
  <c r="N30" i="22"/>
  <c r="M30" i="22"/>
  <c r="L30" i="22"/>
  <c r="K30" i="22"/>
  <c r="J30" i="22"/>
  <c r="I30" i="22"/>
  <c r="H30" i="22"/>
  <c r="G30" i="22"/>
  <c r="F30" i="22"/>
  <c r="E231" i="22"/>
  <c r="E230" i="22"/>
  <c r="E229" i="22"/>
  <c r="E201" i="22"/>
  <c r="E200" i="22"/>
  <c r="E169" i="22"/>
  <c r="E141" i="22"/>
  <c r="E140" i="22"/>
  <c r="E110" i="22"/>
  <c r="E109" i="22"/>
  <c r="E81" i="22"/>
  <c r="E79" i="22"/>
  <c r="E101" i="22"/>
  <c r="E236" i="22"/>
  <c r="E235" i="22"/>
  <c r="E234" i="22"/>
  <c r="E233" i="22"/>
  <c r="E232" i="22"/>
  <c r="E228" i="22"/>
  <c r="E227" i="22"/>
  <c r="E226" i="22"/>
  <c r="E225" i="22"/>
  <c r="E206" i="22"/>
  <c r="E205" i="22"/>
  <c r="E204" i="22"/>
  <c r="E203" i="22"/>
  <c r="E202" i="22"/>
  <c r="E199" i="22"/>
  <c r="E198" i="22"/>
  <c r="E197" i="22"/>
  <c r="E196" i="22"/>
  <c r="E195" i="22"/>
  <c r="E176" i="22"/>
  <c r="E175" i="22"/>
  <c r="E174" i="22"/>
  <c r="E173" i="22"/>
  <c r="E172" i="22"/>
  <c r="E171" i="22"/>
  <c r="E170" i="22"/>
  <c r="E168" i="22"/>
  <c r="E167" i="22"/>
  <c r="E166" i="22"/>
  <c r="E165" i="22"/>
  <c r="E146" i="22"/>
  <c r="E145" i="22"/>
  <c r="E144" i="22"/>
  <c r="E143" i="22"/>
  <c r="E142" i="22"/>
  <c r="E138" i="22"/>
  <c r="E137" i="22"/>
  <c r="E136" i="22"/>
  <c r="E135" i="22"/>
  <c r="E116" i="22"/>
  <c r="E115" i="22"/>
  <c r="E114" i="22"/>
  <c r="E113" i="22"/>
  <c r="E112" i="22"/>
  <c r="E111" i="22"/>
  <c r="E108" i="22"/>
  <c r="E107" i="22"/>
  <c r="E106" i="22"/>
  <c r="E105" i="22"/>
  <c r="E86" i="22"/>
  <c r="E85" i="22"/>
  <c r="E84" i="22"/>
  <c r="E83" i="22"/>
  <c r="E82" i="22"/>
  <c r="E80" i="22"/>
  <c r="E78" i="22"/>
  <c r="E77" i="22"/>
  <c r="E76" i="22"/>
  <c r="E75" i="22"/>
  <c r="E51" i="22"/>
  <c r="E50" i="22"/>
  <c r="E49" i="22"/>
  <c r="E56" i="22"/>
  <c r="E55" i="22"/>
  <c r="E54" i="22"/>
  <c r="E53" i="22"/>
  <c r="E52" i="22"/>
  <c r="E48" i="22"/>
  <c r="E47" i="22"/>
  <c r="E46" i="22"/>
  <c r="E45" i="22"/>
  <c r="E26" i="22"/>
  <c r="E25" i="22"/>
  <c r="E24" i="22"/>
  <c r="E23" i="22"/>
  <c r="E22" i="22"/>
  <c r="E21" i="22"/>
  <c r="E20" i="22"/>
  <c r="E19" i="22"/>
  <c r="E18" i="22"/>
  <c r="E17" i="22"/>
  <c r="E16" i="22"/>
  <c r="E15" i="22"/>
  <c r="E251" i="24" l="1"/>
  <c r="E250" i="24"/>
  <c r="E154" i="24"/>
  <c r="E182" i="24"/>
  <c r="E62" i="24"/>
  <c r="E34" i="24"/>
  <c r="E65" i="24"/>
  <c r="E94" i="24"/>
  <c r="E125" i="24"/>
  <c r="E187" i="24"/>
  <c r="E33" i="24"/>
  <c r="E36" i="24"/>
  <c r="E38" i="24"/>
  <c r="E39" i="24"/>
  <c r="E41" i="24"/>
  <c r="E92" i="24"/>
  <c r="E93" i="24"/>
  <c r="E96" i="24"/>
  <c r="E97" i="24"/>
  <c r="E98" i="24"/>
  <c r="E100" i="24"/>
  <c r="E101" i="24"/>
  <c r="E152" i="24"/>
  <c r="E153" i="24"/>
  <c r="E189" i="24"/>
  <c r="E247" i="24"/>
  <c r="E249" i="24"/>
  <c r="E32" i="24"/>
  <c r="E37" i="24"/>
  <c r="E40" i="24"/>
  <c r="E155" i="24"/>
  <c r="E156" i="24"/>
  <c r="E158" i="24"/>
  <c r="E160" i="24"/>
  <c r="E161" i="24"/>
  <c r="E214" i="24"/>
  <c r="E99" i="24"/>
  <c r="E157" i="24"/>
  <c r="E212" i="24"/>
  <c r="E213" i="24"/>
  <c r="E215" i="24"/>
  <c r="E216" i="24"/>
  <c r="E218" i="24"/>
  <c r="E220" i="24"/>
  <c r="E221" i="24"/>
  <c r="E35" i="24"/>
  <c r="E64" i="24"/>
  <c r="E95" i="24"/>
  <c r="E124" i="24"/>
  <c r="E159" i="24"/>
  <c r="E217" i="24"/>
  <c r="E219" i="24"/>
  <c r="E63" i="24"/>
  <c r="E66" i="24"/>
  <c r="E68" i="24"/>
  <c r="E70" i="24"/>
  <c r="E71" i="24"/>
  <c r="E122" i="24"/>
  <c r="E123" i="24"/>
  <c r="E128" i="24"/>
  <c r="E130" i="24"/>
  <c r="E131" i="24"/>
  <c r="E183" i="24"/>
  <c r="E69" i="24"/>
  <c r="E126" i="24"/>
  <c r="E129" i="24"/>
  <c r="E190" i="24"/>
  <c r="E191" i="24"/>
  <c r="E242" i="24"/>
  <c r="E243" i="24"/>
  <c r="E181" i="24"/>
  <c r="E31" i="24"/>
  <c r="E241" i="24"/>
  <c r="E91" i="24"/>
  <c r="E151" i="24"/>
  <c r="E211" i="24"/>
  <c r="E61" i="24"/>
  <c r="E121" i="24"/>
  <c r="E60" i="24"/>
  <c r="E30" i="24"/>
  <c r="E150" i="24"/>
  <c r="E90" i="24"/>
  <c r="E210" i="24"/>
  <c r="E120" i="24"/>
  <c r="E180" i="24"/>
  <c r="E240" i="24"/>
  <c r="E71" i="23"/>
  <c r="E131" i="23"/>
  <c r="E191" i="23"/>
  <c r="E250" i="23"/>
  <c r="E37" i="23"/>
  <c r="E97" i="23"/>
  <c r="E157" i="23"/>
  <c r="E248" i="23"/>
  <c r="E249" i="23"/>
  <c r="E216" i="23"/>
  <c r="E36" i="23"/>
  <c r="E246" i="23"/>
  <c r="E63" i="23"/>
  <c r="E123" i="23"/>
  <c r="E183" i="23"/>
  <c r="E251" i="23"/>
  <c r="E30" i="23"/>
  <c r="E31" i="23"/>
  <c r="E32" i="23"/>
  <c r="E34" i="23"/>
  <c r="E35" i="23"/>
  <c r="E96" i="23"/>
  <c r="E156" i="23"/>
  <c r="E217" i="23"/>
  <c r="E243" i="23"/>
  <c r="E38" i="23"/>
  <c r="E39" i="23"/>
  <c r="E40" i="23"/>
  <c r="E90" i="23"/>
  <c r="E91" i="23"/>
  <c r="E92" i="23"/>
  <c r="E94" i="23"/>
  <c r="E95" i="23"/>
  <c r="E98" i="23"/>
  <c r="E99" i="23"/>
  <c r="E100" i="23"/>
  <c r="E150" i="23"/>
  <c r="E151" i="23"/>
  <c r="E152" i="23"/>
  <c r="E155" i="23"/>
  <c r="E158" i="23"/>
  <c r="E159" i="23"/>
  <c r="E160" i="23"/>
  <c r="E210" i="23"/>
  <c r="E211" i="23"/>
  <c r="E212" i="23"/>
  <c r="E215" i="23"/>
  <c r="E33" i="23"/>
  <c r="E154" i="23"/>
  <c r="E214" i="23"/>
  <c r="E218" i="23"/>
  <c r="E219" i="23"/>
  <c r="E220" i="23"/>
  <c r="E247" i="23"/>
  <c r="E41" i="23"/>
  <c r="E67" i="23"/>
  <c r="E93" i="23"/>
  <c r="E101" i="23"/>
  <c r="E127" i="23"/>
  <c r="E153" i="23"/>
  <c r="E161" i="23"/>
  <c r="E187" i="23"/>
  <c r="E213" i="23"/>
  <c r="E66" i="23"/>
  <c r="E126" i="23"/>
  <c r="E186" i="23"/>
  <c r="E221" i="23"/>
  <c r="E60" i="23"/>
  <c r="E61" i="23"/>
  <c r="E62" i="23"/>
  <c r="E64" i="23"/>
  <c r="E65" i="23"/>
  <c r="E68" i="23"/>
  <c r="E69" i="23"/>
  <c r="E70" i="23"/>
  <c r="E120" i="23"/>
  <c r="E121" i="23"/>
  <c r="E122" i="23"/>
  <c r="E124" i="23"/>
  <c r="E125" i="23"/>
  <c r="E128" i="23"/>
  <c r="E129" i="23"/>
  <c r="E130" i="23"/>
  <c r="E180" i="23"/>
  <c r="E181" i="23"/>
  <c r="E182" i="23"/>
  <c r="E185" i="23"/>
  <c r="E188" i="23"/>
  <c r="E189" i="23"/>
  <c r="E190" i="23"/>
  <c r="E184" i="23"/>
  <c r="E240" i="23"/>
  <c r="E241" i="23"/>
  <c r="E242" i="23"/>
  <c r="E245" i="23"/>
  <c r="E212" i="22"/>
  <c r="E70" i="22"/>
  <c r="E71" i="22"/>
  <c r="E100" i="22"/>
  <c r="E130" i="22"/>
  <c r="E131" i="22"/>
  <c r="E160" i="22"/>
  <c r="E161" i="22"/>
  <c r="E190" i="22"/>
  <c r="E191" i="22"/>
  <c r="E220" i="22"/>
  <c r="E221" i="22"/>
  <c r="E250" i="22"/>
  <c r="E251" i="22"/>
  <c r="E216" i="22"/>
  <c r="E99" i="22"/>
  <c r="E159" i="22"/>
  <c r="E219" i="22"/>
  <c r="E128" i="22"/>
  <c r="E68" i="22"/>
  <c r="E98" i="22"/>
  <c r="E158" i="22"/>
  <c r="E188" i="22"/>
  <c r="E218" i="22"/>
  <c r="E248" i="22"/>
  <c r="E97" i="22"/>
  <c r="E217" i="22"/>
  <c r="E183" i="22"/>
  <c r="E151" i="22"/>
  <c r="E60" i="22"/>
  <c r="E41" i="22"/>
  <c r="E39" i="22"/>
  <c r="E38" i="22"/>
  <c r="E92" i="22"/>
  <c r="E184" i="22"/>
  <c r="E241" i="22"/>
  <c r="E154" i="22"/>
  <c r="E181" i="22"/>
  <c r="E61" i="22"/>
  <c r="E120" i="22"/>
  <c r="E150" i="22"/>
  <c r="E180" i="22"/>
  <c r="E210" i="22"/>
  <c r="E240" i="22"/>
  <c r="E31" i="22"/>
  <c r="E91" i="22"/>
  <c r="E121" i="22"/>
  <c r="E211" i="22"/>
  <c r="E62" i="22"/>
  <c r="E122" i="22"/>
  <c r="E152" i="22"/>
  <c r="E182" i="22"/>
  <c r="E242" i="22"/>
  <c r="E63" i="22"/>
  <c r="E93" i="22"/>
  <c r="E123" i="22"/>
  <c r="E153" i="22"/>
  <c r="E213" i="22"/>
  <c r="E243" i="22"/>
  <c r="E65" i="22"/>
  <c r="E95" i="22"/>
  <c r="E155" i="22"/>
  <c r="E185" i="22"/>
  <c r="E215" i="22"/>
  <c r="E245" i="22"/>
  <c r="E66" i="22"/>
  <c r="E96" i="22"/>
  <c r="E126" i="22"/>
  <c r="E156" i="22"/>
  <c r="E186" i="22"/>
  <c r="E246" i="22"/>
  <c r="E67" i="22"/>
  <c r="E127" i="22"/>
  <c r="E157" i="22"/>
  <c r="E187" i="22"/>
  <c r="E90" i="22"/>
  <c r="E125" i="22"/>
  <c r="E64" i="22"/>
  <c r="E94" i="22"/>
  <c r="E214" i="22"/>
  <c r="E244" i="22"/>
  <c r="E124" i="22"/>
  <c r="E37" i="22"/>
  <c r="E36" i="22"/>
  <c r="E35" i="22"/>
  <c r="E34" i="22"/>
  <c r="E33" i="22"/>
  <c r="E32" i="22"/>
  <c r="E30" i="22"/>
  <c r="E139" i="22"/>
  <c r="D9" i="24" l="1"/>
  <c r="D5" i="24"/>
  <c r="D4" i="24"/>
  <c r="D11" i="24"/>
  <c r="D10" i="24"/>
  <c r="D8" i="24"/>
  <c r="D7" i="24"/>
  <c r="D6" i="24"/>
  <c r="D10" i="23"/>
  <c r="D9" i="23"/>
  <c r="D11" i="23"/>
  <c r="D5" i="23"/>
  <c r="D8" i="23"/>
  <c r="D4" i="23"/>
  <c r="D6" i="23"/>
  <c r="D7" i="23"/>
  <c r="D10" i="22"/>
  <c r="D4" i="22"/>
  <c r="D7" i="22"/>
  <c r="D9" i="22"/>
  <c r="D5" i="22"/>
  <c r="D8" i="22"/>
  <c r="D6" i="22"/>
  <c r="D11" i="22"/>
  <c r="U42" i="12" l="1"/>
  <c r="H45" i="12"/>
  <c r="H56" i="12" s="1"/>
  <c r="G45" i="12"/>
  <c r="G56" i="12" s="1"/>
  <c r="F45" i="12"/>
  <c r="E45" i="12"/>
  <c r="D45" i="12"/>
  <c r="H44" i="12"/>
  <c r="H55" i="12" s="1"/>
  <c r="G44" i="12"/>
  <c r="F44" i="12"/>
  <c r="F55" i="12" s="1"/>
  <c r="E44" i="12"/>
  <c r="E55" i="12" s="1"/>
  <c r="D44" i="12"/>
  <c r="D55" i="12" s="1"/>
  <c r="H43" i="12"/>
  <c r="G43" i="12"/>
  <c r="F43" i="12"/>
  <c r="E43" i="12"/>
  <c r="E54" i="12" s="1"/>
  <c r="D43" i="12"/>
  <c r="H42" i="12"/>
  <c r="H53" i="12" s="1"/>
  <c r="G42" i="12"/>
  <c r="G53" i="12" s="1"/>
  <c r="F42" i="12"/>
  <c r="F53" i="12" s="1"/>
  <c r="E42" i="12"/>
  <c r="E53" i="12" s="1"/>
  <c r="D42" i="12"/>
  <c r="H41" i="12"/>
  <c r="G41" i="12"/>
  <c r="F41" i="12"/>
  <c r="E41" i="12"/>
  <c r="E52" i="12" s="1"/>
  <c r="D41" i="12"/>
  <c r="D52" i="12" s="1"/>
  <c r="H40" i="12"/>
  <c r="H51" i="12" s="1"/>
  <c r="G40" i="12"/>
  <c r="G51" i="12" s="1"/>
  <c r="F40" i="12"/>
  <c r="E40" i="12"/>
  <c r="D40" i="12"/>
  <c r="H39" i="12"/>
  <c r="G39" i="12"/>
  <c r="G50" i="12" s="1"/>
  <c r="F39" i="12"/>
  <c r="F50" i="12" s="1"/>
  <c r="E39" i="12"/>
  <c r="E50" i="12" s="1"/>
  <c r="D39" i="12"/>
  <c r="D50" i="12" s="1"/>
  <c r="H38" i="12"/>
  <c r="G38" i="12"/>
  <c r="F38" i="12"/>
  <c r="F49" i="12" s="1"/>
  <c r="E38" i="12"/>
  <c r="D38" i="12"/>
  <c r="F38" i="19"/>
  <c r="F37" i="19"/>
  <c r="F36" i="19"/>
  <c r="F35" i="19"/>
  <c r="F34" i="19"/>
  <c r="F33" i="19"/>
  <c r="F32" i="19"/>
  <c r="F31" i="19"/>
  <c r="F30" i="19"/>
  <c r="H42" i="19"/>
  <c r="I38" i="12" l="1"/>
  <c r="D51" i="12"/>
  <c r="G52" i="12"/>
  <c r="I39" i="12"/>
  <c r="I43" i="12"/>
  <c r="G55" i="12"/>
  <c r="I55" i="12" s="1"/>
  <c r="D49" i="12"/>
  <c r="E49" i="12"/>
  <c r="F52" i="12"/>
  <c r="I40" i="12"/>
  <c r="G49" i="12"/>
  <c r="E51" i="12"/>
  <c r="I41" i="12"/>
  <c r="F54" i="12"/>
  <c r="I45" i="12"/>
  <c r="H49" i="12"/>
  <c r="F51" i="12"/>
  <c r="I42" i="12"/>
  <c r="G54" i="12"/>
  <c r="E56" i="12"/>
  <c r="H54" i="12"/>
  <c r="F56" i="12"/>
  <c r="I44" i="12"/>
  <c r="H50" i="12"/>
  <c r="D54" i="12"/>
  <c r="H52" i="12"/>
  <c r="D56" i="12"/>
  <c r="D53" i="12"/>
  <c r="I53" i="12" s="1"/>
  <c r="I51" i="12" l="1"/>
  <c r="I49" i="12"/>
  <c r="I50" i="12"/>
  <c r="I54" i="12"/>
  <c r="I56" i="12"/>
  <c r="I52" i="12"/>
  <c r="H50" i="19" l="1"/>
  <c r="H48" i="19"/>
  <c r="H45" i="19"/>
  <c r="H44" i="19"/>
  <c r="H49" i="19"/>
  <c r="U39" i="12"/>
  <c r="U38" i="12"/>
  <c r="U26" i="20"/>
  <c r="D27" i="20"/>
  <c r="E27" i="20" s="1"/>
  <c r="H27" i="20" s="1"/>
  <c r="L27" i="20" s="1"/>
  <c r="D28" i="20"/>
  <c r="E28" i="20"/>
  <c r="H28" i="20" s="1"/>
  <c r="L28" i="20" s="1"/>
  <c r="D29" i="20"/>
  <c r="E29" i="20" s="1"/>
  <c r="H29" i="20" s="1"/>
  <c r="L29" i="20" s="1"/>
  <c r="D30" i="20"/>
  <c r="E30" i="20" s="1"/>
  <c r="H30" i="20" s="1"/>
  <c r="L30" i="20" s="1"/>
  <c r="D31" i="20"/>
  <c r="E31" i="20" s="1"/>
  <c r="H31" i="20" s="1"/>
  <c r="L31" i="20" s="1"/>
  <c r="D32" i="20"/>
  <c r="E32" i="20" s="1"/>
  <c r="H32" i="20" s="1"/>
  <c r="L32" i="20" s="1"/>
  <c r="D33" i="20"/>
  <c r="E33" i="20" s="1"/>
  <c r="H33" i="20" s="1"/>
  <c r="L33" i="20" s="1"/>
  <c r="D34" i="20"/>
  <c r="E34" i="20" s="1"/>
  <c r="H34" i="20" s="1"/>
  <c r="L34" i="20" s="1"/>
  <c r="N55" i="12" l="1"/>
  <c r="L50" i="12"/>
  <c r="N53" i="12"/>
  <c r="N49" i="12"/>
  <c r="L55" i="12"/>
  <c r="N50" i="12"/>
  <c r="L52" i="12"/>
  <c r="Q52" i="12" s="1"/>
  <c r="L53" i="12"/>
  <c r="Q53" i="12" s="1"/>
  <c r="N51" i="12"/>
  <c r="L51" i="12"/>
  <c r="L56" i="12"/>
  <c r="N54" i="12"/>
  <c r="L54" i="12"/>
  <c r="N52" i="12"/>
  <c r="N56" i="12"/>
  <c r="L49" i="12"/>
  <c r="Q49" i="12" s="1"/>
  <c r="M55" i="12"/>
  <c r="M54" i="12"/>
  <c r="M52" i="12"/>
  <c r="O51" i="12"/>
  <c r="P56" i="12"/>
  <c r="M50" i="12"/>
  <c r="P53" i="12"/>
  <c r="M53" i="12"/>
  <c r="P51" i="12"/>
  <c r="O56" i="12"/>
  <c r="O53" i="12"/>
  <c r="O50" i="12"/>
  <c r="P55" i="12"/>
  <c r="P52" i="12"/>
  <c r="O54" i="12"/>
  <c r="P50" i="12"/>
  <c r="P49" i="12"/>
  <c r="M51" i="12"/>
  <c r="O52" i="12"/>
  <c r="O49" i="12"/>
  <c r="O55" i="12"/>
  <c r="M49" i="12"/>
  <c r="M56" i="12"/>
  <c r="P54" i="12"/>
  <c r="H47" i="19"/>
  <c r="H46" i="19"/>
  <c r="H43" i="19"/>
  <c r="Q54" i="12" l="1"/>
  <c r="Q55" i="12"/>
  <c r="Q56" i="12"/>
  <c r="Q51" i="12"/>
  <c r="Q50" i="12"/>
  <c r="T8" i="6" l="1"/>
  <c r="C11" i="6"/>
  <c r="G11" i="6" s="1"/>
  <c r="C10" i="6"/>
  <c r="G10" i="6" s="1"/>
  <c r="D9" i="6"/>
  <c r="H9" i="6" s="1"/>
  <c r="C9" i="6"/>
  <c r="G9" i="6" s="1"/>
  <c r="I9" i="6" s="1"/>
  <c r="C20" i="6" s="1"/>
  <c r="G20" i="6" s="1"/>
  <c r="L20" i="6" s="1"/>
  <c r="C7" i="6"/>
  <c r="G7" i="6" s="1"/>
  <c r="C5" i="6"/>
  <c r="G5" i="6" s="1"/>
  <c r="E23" i="21"/>
  <c r="M23" i="21" s="1"/>
  <c r="E22" i="21"/>
  <c r="M22" i="21" s="1"/>
  <c r="E21" i="21"/>
  <c r="M21" i="21" s="1"/>
  <c r="E19" i="21"/>
  <c r="M19" i="21" s="1"/>
  <c r="E23" i="13"/>
  <c r="E12" i="12" s="1"/>
  <c r="D34" i="12" s="1"/>
  <c r="E22" i="13"/>
  <c r="E11" i="12" s="1"/>
  <c r="D33" i="12" s="1"/>
  <c r="E21" i="13"/>
  <c r="E10" i="12" s="1"/>
  <c r="D32" i="12" s="1"/>
  <c r="E20" i="13"/>
  <c r="E9" i="12" s="1"/>
  <c r="D31" i="12" s="1"/>
  <c r="E19" i="13"/>
  <c r="E8" i="12" s="1"/>
  <c r="D30" i="12" s="1"/>
  <c r="E18" i="13"/>
  <c r="E17" i="13"/>
  <c r="E6" i="12" s="1"/>
  <c r="D28" i="12" s="1"/>
  <c r="E16" i="13"/>
  <c r="E5" i="12" s="1"/>
  <c r="D27" i="12" s="1"/>
  <c r="D23" i="13"/>
  <c r="D22" i="13"/>
  <c r="D11" i="12" s="1"/>
  <c r="D22" i="12" s="1"/>
  <c r="D21" i="13"/>
  <c r="D20" i="13"/>
  <c r="D9" i="12" s="1"/>
  <c r="D20" i="12" s="1"/>
  <c r="D19" i="13"/>
  <c r="D8" i="12" s="1"/>
  <c r="D19" i="12" s="1"/>
  <c r="D18" i="13"/>
  <c r="D7" i="12" s="1"/>
  <c r="D18" i="12" s="1"/>
  <c r="D17" i="13"/>
  <c r="D6" i="12" s="1"/>
  <c r="D17" i="12" s="1"/>
  <c r="D16" i="13"/>
  <c r="C4" i="6" s="1"/>
  <c r="G4" i="6" s="1"/>
  <c r="M23" i="13"/>
  <c r="M22" i="13"/>
  <c r="M21" i="13"/>
  <c r="M19" i="13"/>
  <c r="L22" i="13"/>
  <c r="N22" i="13" s="1"/>
  <c r="L19" i="13"/>
  <c r="N19" i="13" s="1"/>
  <c r="G12" i="21"/>
  <c r="O12" i="21" s="1"/>
  <c r="G10" i="21"/>
  <c r="O10" i="21" s="1"/>
  <c r="G7" i="21"/>
  <c r="O7" i="21" s="1"/>
  <c r="G6" i="21"/>
  <c r="G12" i="13"/>
  <c r="O12" i="13" s="1"/>
  <c r="G11" i="13"/>
  <c r="O11" i="13" s="1"/>
  <c r="G11" i="21" s="1"/>
  <c r="O11" i="21" s="1"/>
  <c r="G10" i="13"/>
  <c r="O10" i="13" s="1"/>
  <c r="G9" i="13"/>
  <c r="O9" i="13" s="1"/>
  <c r="G9" i="21" s="1"/>
  <c r="O9" i="21" s="1"/>
  <c r="G8" i="13"/>
  <c r="O8" i="13" s="1"/>
  <c r="G8" i="21" s="1"/>
  <c r="O8" i="21" s="1"/>
  <c r="G7" i="13"/>
  <c r="O7" i="13" s="1"/>
  <c r="G6" i="13"/>
  <c r="O6" i="13" s="1"/>
  <c r="G5" i="13"/>
  <c r="O5" i="13" s="1"/>
  <c r="G5" i="21" s="1"/>
  <c r="O5" i="21" s="1"/>
  <c r="F12" i="13"/>
  <c r="F11" i="13"/>
  <c r="F10" i="13"/>
  <c r="F9" i="13"/>
  <c r="F8" i="13"/>
  <c r="F7" i="13"/>
  <c r="F6" i="13"/>
  <c r="F5" i="13"/>
  <c r="L33" i="12" l="1"/>
  <c r="M33" i="12"/>
  <c r="L19" i="12"/>
  <c r="M19" i="12"/>
  <c r="L32" i="12"/>
  <c r="M32" i="12"/>
  <c r="L34" i="12"/>
  <c r="M34" i="12"/>
  <c r="L31" i="12"/>
  <c r="M31" i="12"/>
  <c r="M22" i="12"/>
  <c r="L22" i="12"/>
  <c r="L27" i="12"/>
  <c r="M27" i="12"/>
  <c r="L20" i="12"/>
  <c r="M20" i="12"/>
  <c r="L17" i="12"/>
  <c r="M17" i="12"/>
  <c r="L28" i="12"/>
  <c r="M28" i="12"/>
  <c r="L30" i="12"/>
  <c r="M30" i="12"/>
  <c r="M18" i="12"/>
  <c r="L18" i="12"/>
  <c r="M16" i="13"/>
  <c r="E16" i="21" s="1"/>
  <c r="M16" i="21" s="1"/>
  <c r="D5" i="6"/>
  <c r="H5" i="6" s="1"/>
  <c r="M18" i="13"/>
  <c r="E18" i="21" s="1"/>
  <c r="M18" i="21" s="1"/>
  <c r="E7" i="12"/>
  <c r="D29" i="12" s="1"/>
  <c r="C6" i="6"/>
  <c r="G6" i="6" s="1"/>
  <c r="I6" i="6" s="1"/>
  <c r="C17" i="6" s="1"/>
  <c r="G17" i="6" s="1"/>
  <c r="L17" i="6" s="1"/>
  <c r="M17" i="6" s="1"/>
  <c r="D19" i="21"/>
  <c r="D6" i="6"/>
  <c r="H6" i="6" s="1"/>
  <c r="D10" i="6"/>
  <c r="H10" i="6" s="1"/>
  <c r="I10" i="6" s="1"/>
  <c r="C21" i="6" s="1"/>
  <c r="G21" i="6" s="1"/>
  <c r="L21" i="6" s="1"/>
  <c r="M21" i="6" s="1"/>
  <c r="I5" i="6"/>
  <c r="C16" i="6" s="1"/>
  <c r="G16" i="6" s="1"/>
  <c r="L16" i="6" s="1"/>
  <c r="D22" i="21"/>
  <c r="L17" i="13"/>
  <c r="D17" i="21" s="1"/>
  <c r="M20" i="13"/>
  <c r="E20" i="21" s="1"/>
  <c r="M20" i="21" s="1"/>
  <c r="O6" i="21"/>
  <c r="L18" i="13"/>
  <c r="D18" i="21" s="1"/>
  <c r="L21" i="13"/>
  <c r="D21" i="21" s="1"/>
  <c r="D10" i="12"/>
  <c r="D21" i="12" s="1"/>
  <c r="D7" i="6"/>
  <c r="H7" i="6" s="1"/>
  <c r="I7" i="6" s="1"/>
  <c r="C18" i="6" s="1"/>
  <c r="G18" i="6" s="1"/>
  <c r="L18" i="6" s="1"/>
  <c r="M18" i="6" s="1"/>
  <c r="D11" i="6"/>
  <c r="H11" i="6" s="1"/>
  <c r="I11" i="6" s="1"/>
  <c r="C22" i="6" s="1"/>
  <c r="G22" i="6" s="1"/>
  <c r="L22" i="6" s="1"/>
  <c r="M22" i="6" s="1"/>
  <c r="M17" i="13"/>
  <c r="E17" i="21" s="1"/>
  <c r="M17" i="21" s="1"/>
  <c r="C8" i="6"/>
  <c r="G8" i="6" s="1"/>
  <c r="L16" i="13"/>
  <c r="D5" i="12"/>
  <c r="D16" i="12" s="1"/>
  <c r="L20" i="13"/>
  <c r="D20" i="21" s="1"/>
  <c r="L23" i="13"/>
  <c r="D23" i="21" s="1"/>
  <c r="D12" i="12"/>
  <c r="D23" i="12" s="1"/>
  <c r="D4" i="6"/>
  <c r="H4" i="6" s="1"/>
  <c r="I4" i="6" s="1"/>
  <c r="C15" i="6" s="1"/>
  <c r="D8" i="6"/>
  <c r="H8" i="6" s="1"/>
  <c r="M16" i="6"/>
  <c r="M20" i="6"/>
  <c r="I8" i="6"/>
  <c r="C19" i="6" s="1"/>
  <c r="G19" i="6" s="1"/>
  <c r="L19" i="6" s="1"/>
  <c r="M19" i="6" s="1"/>
  <c r="N17" i="13"/>
  <c r="N21" i="13"/>
  <c r="N20" i="13"/>
  <c r="L21" i="12" l="1"/>
  <c r="M21" i="12"/>
  <c r="L16" i="12"/>
  <c r="M16" i="12"/>
  <c r="M29" i="12"/>
  <c r="L29" i="12"/>
  <c r="L23" i="12"/>
  <c r="M23" i="12"/>
  <c r="G15" i="6"/>
  <c r="L15" i="6" s="1"/>
  <c r="M15" i="6" s="1"/>
  <c r="F17" i="21"/>
  <c r="L17" i="21"/>
  <c r="N17" i="21" s="1"/>
  <c r="L19" i="21"/>
  <c r="N19" i="21" s="1"/>
  <c r="F19" i="21"/>
  <c r="N23" i="13"/>
  <c r="F22" i="21"/>
  <c r="L22" i="21"/>
  <c r="N22" i="21" s="1"/>
  <c r="N16" i="13"/>
  <c r="D16" i="21"/>
  <c r="F21" i="21"/>
  <c r="L21" i="21"/>
  <c r="N21" i="21" s="1"/>
  <c r="L23" i="21"/>
  <c r="N23" i="21" s="1"/>
  <c r="F23" i="21"/>
  <c r="F18" i="21"/>
  <c r="L18" i="21"/>
  <c r="N18" i="21" s="1"/>
  <c r="N18" i="13"/>
  <c r="F20" i="21"/>
  <c r="L20" i="21"/>
  <c r="N20" i="21" s="1"/>
  <c r="L16" i="21" l="1"/>
  <c r="N16" i="21" s="1"/>
  <c r="F16" i="21"/>
  <c r="G12" i="5"/>
  <c r="G23" i="5" s="1"/>
  <c r="G11" i="5"/>
  <c r="G10" i="5"/>
  <c r="G21" i="5" s="1"/>
  <c r="G9" i="5"/>
  <c r="G8" i="5"/>
  <c r="G7" i="5"/>
  <c r="G6" i="5"/>
  <c r="F12" i="5"/>
  <c r="F11" i="5"/>
  <c r="F10" i="5"/>
  <c r="F9" i="5"/>
  <c r="F8" i="5"/>
  <c r="F7" i="5"/>
  <c r="F6" i="5"/>
  <c r="G22" i="5" l="1"/>
  <c r="G17" i="5"/>
  <c r="G20" i="5"/>
  <c r="G18" i="5"/>
  <c r="G19" i="5"/>
  <c r="H12" i="13" l="1"/>
  <c r="H11" i="13"/>
  <c r="H10" i="13"/>
  <c r="H9" i="13"/>
  <c r="P9" i="13" s="1"/>
  <c r="H9" i="21" s="1"/>
  <c r="P9" i="21" s="1"/>
  <c r="H8" i="13"/>
  <c r="P8" i="13" s="1"/>
  <c r="H8" i="21" s="1"/>
  <c r="P8" i="21" s="1"/>
  <c r="H7" i="13"/>
  <c r="H6" i="13"/>
  <c r="P6" i="13" s="1"/>
  <c r="H6" i="21" s="1"/>
  <c r="P6" i="21" s="1"/>
  <c r="N6" i="13"/>
  <c r="F6" i="21" s="1"/>
  <c r="N6" i="21" s="1"/>
  <c r="E12" i="13"/>
  <c r="E11" i="13"/>
  <c r="E10" i="13"/>
  <c r="E9" i="13"/>
  <c r="E8" i="13"/>
  <c r="M8" i="13" s="1"/>
  <c r="E8" i="21" s="1"/>
  <c r="M8" i="21" s="1"/>
  <c r="E7" i="13"/>
  <c r="E6" i="13"/>
  <c r="D12" i="13"/>
  <c r="D11" i="13"/>
  <c r="D10" i="13"/>
  <c r="D9" i="13"/>
  <c r="D8" i="13"/>
  <c r="D7" i="13"/>
  <c r="D6" i="13"/>
  <c r="V8" i="13"/>
  <c r="L8" i="13"/>
  <c r="D8" i="21" s="1"/>
  <c r="V7" i="13"/>
  <c r="N12" i="13" s="1"/>
  <c r="F12" i="21" s="1"/>
  <c r="N12" i="21" s="1"/>
  <c r="V6" i="13"/>
  <c r="V5" i="13"/>
  <c r="T24" i="5"/>
  <c r="V6" i="5"/>
  <c r="V7" i="5"/>
  <c r="V8" i="5"/>
  <c r="V5" i="5"/>
  <c r="H12" i="5"/>
  <c r="H23" i="5" s="1"/>
  <c r="H11" i="5"/>
  <c r="H10" i="5"/>
  <c r="H21" i="5" s="1"/>
  <c r="H9" i="5"/>
  <c r="H20" i="5" s="1"/>
  <c r="P20" i="5" s="1"/>
  <c r="H20" i="20" s="1"/>
  <c r="P20" i="20" s="1"/>
  <c r="H8" i="5"/>
  <c r="H19" i="5" s="1"/>
  <c r="P19" i="5" s="1"/>
  <c r="H19" i="20" s="1"/>
  <c r="P19" i="20" s="1"/>
  <c r="H7" i="5"/>
  <c r="H18" i="5" s="1"/>
  <c r="P18" i="5" s="1"/>
  <c r="H18" i="20" s="1"/>
  <c r="P18" i="20" s="1"/>
  <c r="H6" i="5"/>
  <c r="F23" i="5"/>
  <c r="F21" i="5"/>
  <c r="F20" i="5"/>
  <c r="F19" i="5"/>
  <c r="F18" i="5"/>
  <c r="E12" i="5"/>
  <c r="E23" i="5" s="1"/>
  <c r="M23" i="5" s="1"/>
  <c r="E23" i="20" s="1"/>
  <c r="M23" i="20" s="1"/>
  <c r="E11" i="5"/>
  <c r="E22" i="5" s="1"/>
  <c r="E10" i="5"/>
  <c r="E21" i="5" s="1"/>
  <c r="E9" i="5"/>
  <c r="E8" i="5"/>
  <c r="E19" i="5" s="1"/>
  <c r="E7" i="5"/>
  <c r="E18" i="5" s="1"/>
  <c r="E6" i="5"/>
  <c r="E17" i="5" s="1"/>
  <c r="D12" i="5"/>
  <c r="D23" i="5" s="1"/>
  <c r="L23" i="5" s="1"/>
  <c r="D23" i="20" s="1"/>
  <c r="D11" i="5"/>
  <c r="D10" i="5"/>
  <c r="D9" i="5"/>
  <c r="D8" i="5"/>
  <c r="D7" i="5"/>
  <c r="D18" i="5" s="1"/>
  <c r="D6" i="5"/>
  <c r="F22" i="5"/>
  <c r="F17" i="5"/>
  <c r="L8" i="21" l="1"/>
  <c r="N18" i="5"/>
  <c r="F18" i="20" s="1"/>
  <c r="N18" i="20" s="1"/>
  <c r="L8" i="5"/>
  <c r="D8" i="20" s="1"/>
  <c r="L11" i="5"/>
  <c r="D11" i="20" s="1"/>
  <c r="L23" i="20"/>
  <c r="L10" i="13"/>
  <c r="D10" i="21" s="1"/>
  <c r="I10" i="13"/>
  <c r="P21" i="5"/>
  <c r="H21" i="20" s="1"/>
  <c r="P21" i="20" s="1"/>
  <c r="N20" i="5"/>
  <c r="F20" i="20" s="1"/>
  <c r="N20" i="20" s="1"/>
  <c r="L18" i="5"/>
  <c r="D18" i="20" s="1"/>
  <c r="M19" i="5"/>
  <c r="E19" i="20" s="1"/>
  <c r="M19" i="20" s="1"/>
  <c r="N21" i="5"/>
  <c r="F21" i="20" s="1"/>
  <c r="N21" i="20" s="1"/>
  <c r="M17" i="5"/>
  <c r="E17" i="20" s="1"/>
  <c r="M17" i="20" s="1"/>
  <c r="N19" i="5"/>
  <c r="F19" i="20" s="1"/>
  <c r="N19" i="20" s="1"/>
  <c r="M9" i="5"/>
  <c r="E9" i="20" s="1"/>
  <c r="M9" i="20" s="1"/>
  <c r="N17" i="5"/>
  <c r="F17" i="20" s="1"/>
  <c r="N17" i="20" s="1"/>
  <c r="L9" i="5"/>
  <c r="D9" i="20" s="1"/>
  <c r="M21" i="5"/>
  <c r="E21" i="20" s="1"/>
  <c r="M21" i="20" s="1"/>
  <c r="P23" i="5"/>
  <c r="H23" i="20" s="1"/>
  <c r="P23" i="20" s="1"/>
  <c r="M18" i="5"/>
  <c r="E18" i="20" s="1"/>
  <c r="M18" i="20" s="1"/>
  <c r="N23" i="5"/>
  <c r="N22" i="5"/>
  <c r="F22" i="20" s="1"/>
  <c r="N22" i="20" s="1"/>
  <c r="L10" i="5"/>
  <c r="D10" i="20" s="1"/>
  <c r="M22" i="5"/>
  <c r="E22" i="20" s="1"/>
  <c r="M22" i="20" s="1"/>
  <c r="P11" i="5"/>
  <c r="H11" i="20" s="1"/>
  <c r="P11" i="20" s="1"/>
  <c r="P12" i="5"/>
  <c r="H12" i="20" s="1"/>
  <c r="P12" i="20" s="1"/>
  <c r="P6" i="5"/>
  <c r="H6" i="20" s="1"/>
  <c r="P6" i="20" s="1"/>
  <c r="P7" i="5"/>
  <c r="H7" i="20" s="1"/>
  <c r="P7" i="20" s="1"/>
  <c r="P8" i="5"/>
  <c r="H8" i="20" s="1"/>
  <c r="P8" i="20" s="1"/>
  <c r="O11" i="5"/>
  <c r="G11" i="20" s="1"/>
  <c r="O11" i="20" s="1"/>
  <c r="O9" i="5"/>
  <c r="G9" i="20" s="1"/>
  <c r="O9" i="20" s="1"/>
  <c r="O12" i="5"/>
  <c r="G12" i="20" s="1"/>
  <c r="O12" i="20" s="1"/>
  <c r="O10" i="5"/>
  <c r="G10" i="20" s="1"/>
  <c r="O10" i="20" s="1"/>
  <c r="O8" i="5"/>
  <c r="G8" i="20" s="1"/>
  <c r="O8" i="20" s="1"/>
  <c r="O6" i="5"/>
  <c r="G6" i="20" s="1"/>
  <c r="O6" i="20" s="1"/>
  <c r="O7" i="5"/>
  <c r="G7" i="20" s="1"/>
  <c r="O7" i="20" s="1"/>
  <c r="N11" i="5"/>
  <c r="F11" i="20" s="1"/>
  <c r="N11" i="20" s="1"/>
  <c r="L12" i="5"/>
  <c r="D12" i="20" s="1"/>
  <c r="O21" i="5"/>
  <c r="G21" i="20" s="1"/>
  <c r="O21" i="20" s="1"/>
  <c r="O23" i="5"/>
  <c r="G23" i="20" s="1"/>
  <c r="O23" i="20" s="1"/>
  <c r="O20" i="5"/>
  <c r="G20" i="20" s="1"/>
  <c r="O20" i="20" s="1"/>
  <c r="O19" i="5"/>
  <c r="G19" i="20" s="1"/>
  <c r="O19" i="20" s="1"/>
  <c r="O18" i="5"/>
  <c r="G18" i="20" s="1"/>
  <c r="O18" i="20" s="1"/>
  <c r="O17" i="5"/>
  <c r="G17" i="20" s="1"/>
  <c r="O17" i="20" s="1"/>
  <c r="O22" i="5"/>
  <c r="G22" i="20" s="1"/>
  <c r="O22" i="20" s="1"/>
  <c r="N6" i="5"/>
  <c r="F6" i="20" s="1"/>
  <c r="N6" i="20" s="1"/>
  <c r="H17" i="5"/>
  <c r="P17" i="5" s="1"/>
  <c r="H17" i="20" s="1"/>
  <c r="P17" i="20" s="1"/>
  <c r="M12" i="5"/>
  <c r="E12" i="20" s="1"/>
  <c r="M12" i="20" s="1"/>
  <c r="H22" i="5"/>
  <c r="P22" i="5" s="1"/>
  <c r="H22" i="20" s="1"/>
  <c r="P22" i="20" s="1"/>
  <c r="D19" i="5"/>
  <c r="L19" i="5" s="1"/>
  <c r="D19" i="20" s="1"/>
  <c r="E20" i="5"/>
  <c r="M20" i="5" s="1"/>
  <c r="E20" i="20" s="1"/>
  <c r="M20" i="20" s="1"/>
  <c r="I6" i="5"/>
  <c r="I9" i="5"/>
  <c r="M6" i="5"/>
  <c r="E6" i="20" s="1"/>
  <c r="M6" i="20" s="1"/>
  <c r="N7" i="5"/>
  <c r="F7" i="20" s="1"/>
  <c r="N7" i="20" s="1"/>
  <c r="L6" i="5"/>
  <c r="D6" i="20" s="1"/>
  <c r="M7" i="5"/>
  <c r="E7" i="20" s="1"/>
  <c r="M7" i="20" s="1"/>
  <c r="N8" i="5"/>
  <c r="F8" i="20" s="1"/>
  <c r="N8" i="20" s="1"/>
  <c r="P9" i="5"/>
  <c r="H9" i="20" s="1"/>
  <c r="P9" i="20" s="1"/>
  <c r="L7" i="5"/>
  <c r="D7" i="20" s="1"/>
  <c r="M8" i="5"/>
  <c r="E8" i="20" s="1"/>
  <c r="M8" i="20" s="1"/>
  <c r="N9" i="5"/>
  <c r="F9" i="20" s="1"/>
  <c r="N9" i="20" s="1"/>
  <c r="P10" i="5"/>
  <c r="H10" i="20" s="1"/>
  <c r="P10" i="20" s="1"/>
  <c r="D17" i="5"/>
  <c r="L17" i="5" s="1"/>
  <c r="D17" i="20" s="1"/>
  <c r="D20" i="5"/>
  <c r="L20" i="5" s="1"/>
  <c r="D20" i="20" s="1"/>
  <c r="N10" i="5"/>
  <c r="F10" i="20" s="1"/>
  <c r="N10" i="20" s="1"/>
  <c r="M10" i="5"/>
  <c r="E10" i="20" s="1"/>
  <c r="M10" i="20" s="1"/>
  <c r="M11" i="5"/>
  <c r="E11" i="20" s="1"/>
  <c r="M11" i="20" s="1"/>
  <c r="N12" i="5"/>
  <c r="F12" i="20" s="1"/>
  <c r="N12" i="20" s="1"/>
  <c r="M6" i="13"/>
  <c r="E6" i="21" s="1"/>
  <c r="M6" i="21" s="1"/>
  <c r="I7" i="13"/>
  <c r="I9" i="13"/>
  <c r="N11" i="13"/>
  <c r="F11" i="21" s="1"/>
  <c r="N11" i="21" s="1"/>
  <c r="N9" i="13"/>
  <c r="F9" i="21" s="1"/>
  <c r="N9" i="21" s="1"/>
  <c r="N8" i="13"/>
  <c r="N7" i="13"/>
  <c r="F7" i="21" s="1"/>
  <c r="N7" i="21" s="1"/>
  <c r="P12" i="13"/>
  <c r="H12" i="21" s="1"/>
  <c r="P12" i="21" s="1"/>
  <c r="L6" i="13"/>
  <c r="D6" i="21" s="1"/>
  <c r="M7" i="13"/>
  <c r="E7" i="21" s="1"/>
  <c r="M7" i="21" s="1"/>
  <c r="P11" i="13"/>
  <c r="H11" i="21" s="1"/>
  <c r="P11" i="21" s="1"/>
  <c r="M11" i="13"/>
  <c r="E11" i="21" s="1"/>
  <c r="M11" i="21" s="1"/>
  <c r="M10" i="13"/>
  <c r="E10" i="21" s="1"/>
  <c r="M10" i="21" s="1"/>
  <c r="M12" i="13"/>
  <c r="E12" i="21" s="1"/>
  <c r="M12" i="21" s="1"/>
  <c r="L9" i="13"/>
  <c r="D9" i="21" s="1"/>
  <c r="M9" i="13"/>
  <c r="E9" i="21" s="1"/>
  <c r="M9" i="21" s="1"/>
  <c r="L12" i="13"/>
  <c r="D12" i="21" s="1"/>
  <c r="N10" i="13"/>
  <c r="F10" i="21" s="1"/>
  <c r="N10" i="21" s="1"/>
  <c r="I8" i="13"/>
  <c r="L11" i="13"/>
  <c r="D11" i="21" s="1"/>
  <c r="I11" i="13"/>
  <c r="P7" i="13"/>
  <c r="H7" i="21" s="1"/>
  <c r="P7" i="21" s="1"/>
  <c r="P10" i="13"/>
  <c r="H10" i="21" s="1"/>
  <c r="P10" i="21" s="1"/>
  <c r="I12" i="13"/>
  <c r="L7" i="13"/>
  <c r="D7" i="21" s="1"/>
  <c r="I6" i="13"/>
  <c r="I10" i="5"/>
  <c r="I7" i="5"/>
  <c r="I8" i="5"/>
  <c r="I12" i="5"/>
  <c r="I11" i="5"/>
  <c r="D21" i="5"/>
  <c r="D22" i="5"/>
  <c r="I23" i="5"/>
  <c r="I18" i="5"/>
  <c r="L7" i="21" l="1"/>
  <c r="Q7" i="21" s="1"/>
  <c r="I7" i="21"/>
  <c r="I12" i="21"/>
  <c r="L12" i="21"/>
  <c r="Q12" i="21" s="1"/>
  <c r="L6" i="21"/>
  <c r="Q6" i="21" s="1"/>
  <c r="I6" i="21"/>
  <c r="I10" i="21"/>
  <c r="L10" i="21"/>
  <c r="Q10" i="21" s="1"/>
  <c r="L9" i="21"/>
  <c r="Q9" i="21" s="1"/>
  <c r="I9" i="21"/>
  <c r="Q8" i="13"/>
  <c r="F8" i="21"/>
  <c r="L11" i="21"/>
  <c r="Q11" i="21" s="1"/>
  <c r="I11" i="21"/>
  <c r="L10" i="20"/>
  <c r="Q10" i="20" s="1"/>
  <c r="I10" i="20"/>
  <c r="L12" i="20"/>
  <c r="Q12" i="20" s="1"/>
  <c r="I12" i="20"/>
  <c r="L17" i="20"/>
  <c r="Q17" i="20" s="1"/>
  <c r="I17" i="20"/>
  <c r="Q23" i="5"/>
  <c r="F23" i="20"/>
  <c r="L20" i="20"/>
  <c r="Q20" i="20" s="1"/>
  <c r="I20" i="20"/>
  <c r="L9" i="20"/>
  <c r="Q9" i="20" s="1"/>
  <c r="I9" i="20"/>
  <c r="L7" i="20"/>
  <c r="Q7" i="20" s="1"/>
  <c r="I7" i="20"/>
  <c r="L11" i="20"/>
  <c r="Q11" i="20" s="1"/>
  <c r="I11" i="20"/>
  <c r="L6" i="20"/>
  <c r="Q6" i="20" s="1"/>
  <c r="I6" i="20"/>
  <c r="L19" i="20"/>
  <c r="Q19" i="20" s="1"/>
  <c r="I19" i="20"/>
  <c r="L18" i="20"/>
  <c r="Q18" i="20" s="1"/>
  <c r="I18" i="20"/>
  <c r="L8" i="20"/>
  <c r="Q8" i="20" s="1"/>
  <c r="I8" i="20"/>
  <c r="Q18" i="5"/>
  <c r="Q11" i="5"/>
  <c r="Q12" i="5"/>
  <c r="Q19" i="5"/>
  <c r="Q20" i="5"/>
  <c r="Q17" i="5"/>
  <c r="Q9" i="5"/>
  <c r="Q8" i="5"/>
  <c r="I20" i="5"/>
  <c r="I17" i="5"/>
  <c r="Q10" i="5"/>
  <c r="I19" i="5"/>
  <c r="I22" i="5"/>
  <c r="L22" i="5"/>
  <c r="Q6" i="5"/>
  <c r="I21" i="5"/>
  <c r="L21" i="5"/>
  <c r="Q7" i="5"/>
  <c r="Q6" i="13"/>
  <c r="Q9" i="13"/>
  <c r="Q12" i="13"/>
  <c r="Q10" i="13"/>
  <c r="Q11" i="13"/>
  <c r="Q7" i="13"/>
  <c r="N8" i="21" l="1"/>
  <c r="Q8" i="21" s="1"/>
  <c r="I8" i="21"/>
  <c r="Q22" i="5"/>
  <c r="D22" i="20"/>
  <c r="N23" i="20"/>
  <c r="Q23" i="20" s="1"/>
  <c r="I23" i="20"/>
  <c r="Q21" i="5"/>
  <c r="D21" i="20"/>
  <c r="H5" i="5"/>
  <c r="H5" i="13"/>
  <c r="P5" i="13" s="1"/>
  <c r="H5" i="21" s="1"/>
  <c r="P5" i="21" s="1"/>
  <c r="E5" i="5"/>
  <c r="E5" i="13"/>
  <c r="M5" i="13" s="1"/>
  <c r="E5" i="21" s="1"/>
  <c r="M5" i="21" s="1"/>
  <c r="G5" i="5"/>
  <c r="F5" i="5"/>
  <c r="N5" i="13"/>
  <c r="F5" i="21" s="1"/>
  <c r="N5" i="21" s="1"/>
  <c r="M19" i="19"/>
  <c r="M18" i="19"/>
  <c r="G38" i="19"/>
  <c r="G37" i="19"/>
  <c r="G36" i="19"/>
  <c r="G35" i="19"/>
  <c r="G34" i="19"/>
  <c r="G33" i="19"/>
  <c r="G32" i="19"/>
  <c r="M26" i="19"/>
  <c r="M25" i="19"/>
  <c r="M24" i="19"/>
  <c r="M23" i="19"/>
  <c r="M22" i="19"/>
  <c r="M21" i="19"/>
  <c r="M20" i="19"/>
  <c r="M12" i="19"/>
  <c r="M11" i="19"/>
  <c r="M10" i="19"/>
  <c r="M9" i="19"/>
  <c r="M8" i="19"/>
  <c r="M7" i="19"/>
  <c r="L21" i="20" l="1"/>
  <c r="Q21" i="20" s="1"/>
  <c r="I21" i="20"/>
  <c r="L22" i="20"/>
  <c r="Q22" i="20" s="1"/>
  <c r="I22" i="20"/>
  <c r="G16" i="5"/>
  <c r="O16" i="5" s="1"/>
  <c r="G16" i="20" s="1"/>
  <c r="O16" i="20" s="1"/>
  <c r="O5" i="5"/>
  <c r="G5" i="20" s="1"/>
  <c r="O5" i="20" s="1"/>
  <c r="D5" i="5"/>
  <c r="H16" i="5"/>
  <c r="P16" i="5" s="1"/>
  <c r="H16" i="20" s="1"/>
  <c r="P16" i="20" s="1"/>
  <c r="P5" i="5"/>
  <c r="H5" i="20" s="1"/>
  <c r="P5" i="20" s="1"/>
  <c r="F16" i="5"/>
  <c r="N16" i="5" s="1"/>
  <c r="F16" i="20" s="1"/>
  <c r="N16" i="20" s="1"/>
  <c r="N5" i="5"/>
  <c r="F5" i="20" s="1"/>
  <c r="N5" i="20" s="1"/>
  <c r="E16" i="5"/>
  <c r="M16" i="5" s="1"/>
  <c r="E16" i="20" s="1"/>
  <c r="M16" i="20" s="1"/>
  <c r="M5" i="5"/>
  <c r="E5" i="20" s="1"/>
  <c r="M5" i="20" s="1"/>
  <c r="M6" i="19"/>
  <c r="D5" i="13"/>
  <c r="G31" i="19"/>
  <c r="G30" i="19"/>
  <c r="M5" i="19"/>
  <c r="L5" i="13" l="1"/>
  <c r="I5" i="13"/>
  <c r="D16" i="5"/>
  <c r="L5" i="5"/>
  <c r="I5" i="5"/>
  <c r="Q5" i="13" l="1"/>
  <c r="D5" i="21"/>
  <c r="Q5" i="5"/>
  <c r="D5" i="20"/>
  <c r="L16" i="5"/>
  <c r="I16" i="5"/>
  <c r="I5" i="21" l="1"/>
  <c r="L5" i="21"/>
  <c r="Q5" i="21" s="1"/>
  <c r="Q16" i="5"/>
  <c r="D16" i="20"/>
  <c r="L5" i="20"/>
  <c r="Q5" i="20" s="1"/>
  <c r="I5" i="20"/>
  <c r="L16" i="20" l="1"/>
  <c r="Q16" i="20" s="1"/>
  <c r="I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Harsimran Kaur</author>
  </authors>
  <commentList>
    <comment ref="U5" authorId="0" shapeId="0" xr:uid="{95383DB8-A9A3-45F6-8367-28B87E143D85}">
      <text>
        <r>
          <rPr>
            <b/>
            <sz val="9"/>
            <color indexed="81"/>
            <rFont val="Tahoma"/>
            <family val="2"/>
          </rPr>
          <t>CEEW:</t>
        </r>
        <r>
          <rPr>
            <sz val="9"/>
            <color indexed="81"/>
            <rFont val="Tahoma"/>
            <family val="2"/>
          </rPr>
          <t xml:space="preserve">
The job co-efficient in the report is for the manufacturing of the electric car powertrain, however due to lack of data we assume it to be same for EV powertrains of all vehicles.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Harsimran Kaur</author>
  </authors>
  <commentList>
    <comment ref="F13" authorId="0" shapeId="0" xr:uid="{A05DCFBA-41EC-4201-9AA0-3399768E5AD2}">
      <text>
        <r>
          <rPr>
            <b/>
            <sz val="9"/>
            <color indexed="81"/>
            <rFont val="Tahoma"/>
            <family val="2"/>
          </rPr>
          <t>CEEW:</t>
        </r>
        <r>
          <rPr>
            <sz val="9"/>
            <color indexed="81"/>
            <rFont val="Tahoma"/>
            <family val="2"/>
          </rPr>
          <t xml:space="preserve">
Assuming 100% of the crude oil demand is imported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Harsimran Kaur</author>
  </authors>
  <commentList>
    <comment ref="AA42" authorId="0" shapeId="0" xr:uid="{54A82C92-9DF5-428D-A786-91DD55DB6AC0}">
      <text>
        <r>
          <rPr>
            <b/>
            <sz val="9"/>
            <color indexed="81"/>
            <rFont val="Tahoma"/>
            <family val="2"/>
          </rPr>
          <t>CEEW:</t>
        </r>
        <r>
          <rPr>
            <sz val="9"/>
            <color indexed="81"/>
            <rFont val="Tahoma"/>
            <family val="2"/>
          </rPr>
          <t xml:space="preserve">
Source: https://www.pluginindia.com/ebikessavings.html</t>
        </r>
      </text>
    </comment>
    <comment ref="AB42" authorId="0" shapeId="0" xr:uid="{7115AB67-5484-48FC-BBA3-73044E06F003}">
      <text>
        <r>
          <rPr>
            <b/>
            <sz val="9"/>
            <color indexed="81"/>
            <rFont val="Tahoma"/>
            <family val="2"/>
          </rPr>
          <t>CEEW:</t>
        </r>
        <r>
          <rPr>
            <sz val="9"/>
            <color indexed="81"/>
            <rFont val="Tahoma"/>
            <family val="2"/>
          </rPr>
          <t xml:space="preserve">
Source: https://www.pluginindia.com/ebikessavings.html</t>
        </r>
      </text>
    </comment>
    <comment ref="AA43" authorId="0" shapeId="0" xr:uid="{EAB84697-CA21-48B6-9DAA-205F67D77B7A}">
      <text>
        <r>
          <rPr>
            <b/>
            <sz val="9"/>
            <color indexed="81"/>
            <rFont val="Tahoma"/>
            <family val="2"/>
          </rPr>
          <t>CEEW:</t>
        </r>
        <r>
          <rPr>
            <sz val="9"/>
            <color indexed="81"/>
            <rFont val="Tahoma"/>
            <family val="2"/>
          </rPr>
          <t xml:space="preserve">
Assumed to be similar to E-rick due to lack of credible data</t>
        </r>
      </text>
    </comment>
    <comment ref="AB43" authorId="0" shapeId="0" xr:uid="{A6B5A2D5-4324-4265-A336-2CFCE55FC859}">
      <text>
        <r>
          <rPr>
            <b/>
            <sz val="9"/>
            <color indexed="81"/>
            <rFont val="Tahoma"/>
            <family val="2"/>
          </rPr>
          <t>CEEW:</t>
        </r>
        <r>
          <rPr>
            <sz val="9"/>
            <color indexed="81"/>
            <rFont val="Tahoma"/>
            <family val="2"/>
          </rPr>
          <t xml:space="preserve">
Source: https://transport.maharashtra.gov.in/Site/Upload/GR/Part-3.pdf</t>
        </r>
      </text>
    </comment>
    <comment ref="AA44" authorId="0" shapeId="0" xr:uid="{65C733C8-74DF-457F-9925-283D07BC10D2}">
      <text>
        <r>
          <rPr>
            <b/>
            <sz val="9"/>
            <color indexed="81"/>
            <rFont val="Tahoma"/>
            <family val="2"/>
          </rPr>
          <t>CEEW:</t>
        </r>
        <r>
          <rPr>
            <sz val="9"/>
            <color indexed="81"/>
            <rFont val="Tahoma"/>
            <family val="2"/>
          </rPr>
          <t xml:space="preserve">
Droom website</t>
        </r>
      </text>
    </comment>
    <comment ref="AB44" authorId="0" shapeId="0" xr:uid="{0FEC79F0-9C5E-4211-B1F4-48E38D11C5B9}">
      <text>
        <r>
          <rPr>
            <b/>
            <sz val="9"/>
            <color indexed="81"/>
            <rFont val="Tahoma"/>
            <family val="2"/>
          </rPr>
          <t>CEEW:</t>
        </r>
        <r>
          <rPr>
            <sz val="9"/>
            <color indexed="81"/>
            <rFont val="Tahoma"/>
            <family val="2"/>
          </rPr>
          <t xml:space="preserve">
Droom website</t>
        </r>
      </text>
    </comment>
    <comment ref="AA45" authorId="0" shapeId="0" xr:uid="{5F7B36F5-F3E4-48D3-B56F-5BCBE5B04FF5}">
      <text>
        <r>
          <rPr>
            <b/>
            <sz val="9"/>
            <color indexed="81"/>
            <rFont val="Tahoma"/>
            <family val="2"/>
          </rPr>
          <t>CEEW:</t>
        </r>
        <r>
          <rPr>
            <sz val="9"/>
            <color indexed="81"/>
            <rFont val="Tahoma"/>
            <family val="2"/>
          </rPr>
          <t xml:space="preserve">
http://www.urbanmobilityindia.in/Upload/Conference/4e5f5412-a7a6-4438-aab4-f716912149ad.pdf</t>
        </r>
      </text>
    </comment>
    <comment ref="AB45" authorId="0" shapeId="0" xr:uid="{A56C4E0D-3442-41A9-AF0A-3775D416A0BF}">
      <text>
        <r>
          <rPr>
            <b/>
            <sz val="9"/>
            <color indexed="81"/>
            <rFont val="Tahoma"/>
            <family val="2"/>
          </rPr>
          <t>CEEW:</t>
        </r>
        <r>
          <rPr>
            <sz val="9"/>
            <color indexed="81"/>
            <rFont val="Tahoma"/>
            <family val="2"/>
          </rPr>
          <t xml:space="preserve">
http://www.urbanmobilityindia.in/Upload/Conference/4e5f5412-a7a6-4438-aab4-f716912149ad.pdf</t>
        </r>
      </text>
    </comment>
  </commentList>
</comments>
</file>

<file path=xl/sharedStrings.xml><?xml version="1.0" encoding="utf-8"?>
<sst xmlns="http://schemas.openxmlformats.org/spreadsheetml/2006/main" count="3374" uniqueCount="266">
  <si>
    <t>2Ws</t>
  </si>
  <si>
    <t>Cars</t>
  </si>
  <si>
    <t>Taxis</t>
  </si>
  <si>
    <t>3Ws</t>
  </si>
  <si>
    <t>Buses</t>
  </si>
  <si>
    <t>ICEVs</t>
  </si>
  <si>
    <t>EVs</t>
  </si>
  <si>
    <t>Total</t>
  </si>
  <si>
    <t>Petrol</t>
  </si>
  <si>
    <t>Diesel</t>
  </si>
  <si>
    <t>CNG</t>
  </si>
  <si>
    <t>Electricity</t>
  </si>
  <si>
    <t>Fuel consumption (in mtoe)</t>
  </si>
  <si>
    <t>BAU</t>
  </si>
  <si>
    <t>EV30</t>
  </si>
  <si>
    <t>High PT</t>
  </si>
  <si>
    <t>High PV</t>
  </si>
  <si>
    <t>High PT-EV30</t>
  </si>
  <si>
    <t>Shared</t>
  </si>
  <si>
    <t>Shared-EV30</t>
  </si>
  <si>
    <t>High PV-EV30</t>
  </si>
  <si>
    <t>Scenario</t>
  </si>
  <si>
    <t>New sales in 2030 (in units)</t>
  </si>
  <si>
    <t>Base year (2016)</t>
  </si>
  <si>
    <t>Vehicle stock in 2030 (in units)</t>
  </si>
  <si>
    <t>2W</t>
  </si>
  <si>
    <t>Car</t>
  </si>
  <si>
    <t>3W</t>
  </si>
  <si>
    <t>Taxi</t>
  </si>
  <si>
    <t>Battery requirement in 2030 (in GWh)</t>
  </si>
  <si>
    <t>Segment</t>
  </si>
  <si>
    <t>Battery size (in kWh)</t>
  </si>
  <si>
    <t>Bus</t>
  </si>
  <si>
    <t>Source</t>
  </si>
  <si>
    <t>Review of current EV models</t>
  </si>
  <si>
    <t>ACMA, Roland Berger. 2018. “Study on XEV Market and Opportunities for XEV Component Suppliers.”</t>
  </si>
  <si>
    <t xml:space="preserve">TERI. 2020. “Successful Operation of Electric Bus Fleet – “A Case Study of Kolkata”.”; </t>
  </si>
  <si>
    <t>Khandekar, Aditya, Deepak Rajagopal, Nikit Abhyankar, Shruti Deorah, and Amol Phadke. 2018. “The Case for All New City Buses in India to Be Electric.”</t>
  </si>
  <si>
    <t>Battery</t>
  </si>
  <si>
    <t>Powertrain</t>
  </si>
  <si>
    <t>Powertrain (EV)</t>
  </si>
  <si>
    <t>EV sales in 2030</t>
  </si>
  <si>
    <t>Assumptions</t>
  </si>
  <si>
    <t>Cost of EV</t>
  </si>
  <si>
    <t>Proportion of powertrain</t>
  </si>
  <si>
    <t>Size of battery in 2030</t>
  </si>
  <si>
    <t>Cost of powertrain in 2030 (in INR 2020 prices)</t>
  </si>
  <si>
    <r>
      <rPr>
        <b/>
        <i/>
        <sz val="11"/>
        <color theme="1"/>
        <rFont val="Calibri"/>
        <family val="2"/>
        <scheme val="minor"/>
      </rPr>
      <t xml:space="preserve">Source: </t>
    </r>
    <r>
      <rPr>
        <i/>
        <sz val="11"/>
        <color theme="1"/>
        <rFont val="Calibri"/>
        <family val="2"/>
        <scheme val="minor"/>
      </rPr>
      <t>Weighted average of the EV models in 2020</t>
    </r>
  </si>
  <si>
    <r>
      <t xml:space="preserve">Source: </t>
    </r>
    <r>
      <rPr>
        <i/>
        <sz val="11"/>
        <color theme="1"/>
        <rFont val="Calibri"/>
        <family val="2"/>
        <scheme val="minor"/>
      </rPr>
      <t>Discussions with industry stakeholders</t>
    </r>
  </si>
  <si>
    <t>Battery price</t>
  </si>
  <si>
    <t>USD/kWh</t>
  </si>
  <si>
    <t>INR/kWh</t>
  </si>
  <si>
    <t>BNEF. 2020. “Electric Vehicle Outlook 2020.”</t>
  </si>
  <si>
    <t>1 USD</t>
  </si>
  <si>
    <t>INR</t>
  </si>
  <si>
    <t>Cost of ICEV</t>
  </si>
  <si>
    <r>
      <rPr>
        <b/>
        <i/>
        <sz val="11"/>
        <color theme="1"/>
        <rFont val="Calibri"/>
        <family val="2"/>
        <scheme val="minor"/>
      </rPr>
      <t xml:space="preserve">Source: </t>
    </r>
    <r>
      <rPr>
        <i/>
        <sz val="11"/>
        <color theme="1"/>
        <rFont val="Calibri"/>
        <family val="2"/>
        <scheme val="minor"/>
      </rPr>
      <t>Weighted average of the ICEV models in 2020</t>
    </r>
  </si>
  <si>
    <t>ICEV sales in 2030</t>
  </si>
  <si>
    <t>Output value-add: Battery manufacturing in 2030 (INR crore in 2020 prices)</t>
  </si>
  <si>
    <t>Output value-add: EV powertrain manufacturing in 2030 (INR crore in 2020 prices)</t>
  </si>
  <si>
    <t>Jobs: EV powertrain manufacturing in 2030</t>
  </si>
  <si>
    <t>Jobs: Battery manufacturing in 2030</t>
  </si>
  <si>
    <t>Job co-efficient</t>
  </si>
  <si>
    <t>Job co-efficient (Jobs/INR crore of value-added)</t>
  </si>
  <si>
    <t>Fraunhofer IAO. 2018. “ELAB 2.0 – The Effects of Vehicle Electrification on Employment in Germany.”</t>
  </si>
  <si>
    <t>Component</t>
  </si>
  <si>
    <t>2W EV powertrain</t>
  </si>
  <si>
    <t>3W EV powertrain</t>
  </si>
  <si>
    <t>Car EV powertrain</t>
  </si>
  <si>
    <t>Bus EV powertrain</t>
  </si>
  <si>
    <t>Taxi EV powertrain</t>
  </si>
  <si>
    <t>Output value-add: ICEV powertrain manufacturing in 2030 (INR crore in 2020 prices)</t>
  </si>
  <si>
    <t>2W ICEV powertrain</t>
  </si>
  <si>
    <t>3W ICEV powertrain</t>
  </si>
  <si>
    <t>Car ICEV powertrain</t>
  </si>
  <si>
    <t>Taxi ICEV powertrain</t>
  </si>
  <si>
    <t>Bus ICEV powertrain</t>
  </si>
  <si>
    <t>Annual Survey of Industry (ASI) database</t>
  </si>
  <si>
    <t>Oil</t>
  </si>
  <si>
    <t>Powertrain (ICEV)</t>
  </si>
  <si>
    <t xml:space="preserve"> Oil consumption (litres)</t>
  </si>
  <si>
    <t>Conversions</t>
  </si>
  <si>
    <t>1 kilo litre</t>
  </si>
  <si>
    <t>tonnes</t>
  </si>
  <si>
    <t>1 tonne</t>
  </si>
  <si>
    <t>toe</t>
  </si>
  <si>
    <t>Price charged to dealers (INR/litre)</t>
  </si>
  <si>
    <t>MoPNG. 2020. “Indian Petroleum and Natural Gas Statistics 2018-19.”</t>
  </si>
  <si>
    <t>Output value-add: Oil production (INR crore in 2020 prices)</t>
  </si>
  <si>
    <t>Job coefficient</t>
  </si>
  <si>
    <t>Jobs/INR crore</t>
  </si>
  <si>
    <t>Oil production</t>
  </si>
  <si>
    <t>Jobs: Oil production</t>
  </si>
  <si>
    <t>Jobs: ICEV powertrain manufacturing in 2030</t>
  </si>
  <si>
    <t>bbl</t>
  </si>
  <si>
    <t>gallons</t>
  </si>
  <si>
    <t>litres</t>
  </si>
  <si>
    <t xml:space="preserve">gallons of petrol from </t>
  </si>
  <si>
    <t>bbl of crude oil</t>
  </si>
  <si>
    <t xml:space="preserve">gallons of diesel from </t>
  </si>
  <si>
    <t>USD</t>
  </si>
  <si>
    <t>Crude oil</t>
  </si>
  <si>
    <t>Crude oil demand after accounting for losses (bbl)</t>
  </si>
  <si>
    <t>Oil consumption (litres)</t>
  </si>
  <si>
    <t>Oil consumption (gallons)</t>
  </si>
  <si>
    <t>Crude oil consumption (bbl)</t>
  </si>
  <si>
    <t>Refinery losses in FY19 (%)</t>
  </si>
  <si>
    <t xml:space="preserve">Crude oil import </t>
  </si>
  <si>
    <t>USD million</t>
  </si>
  <si>
    <t>INR crore</t>
  </si>
  <si>
    <t>Average crude oil price in FY19</t>
  </si>
  <si>
    <t>USD/bbl</t>
  </si>
  <si>
    <r>
      <rPr>
        <b/>
        <i/>
        <sz val="11"/>
        <color theme="1"/>
        <rFont val="Calibri"/>
        <family val="2"/>
        <scheme val="minor"/>
      </rPr>
      <t>Source:</t>
    </r>
    <r>
      <rPr>
        <i/>
        <sz val="11"/>
        <color theme="1"/>
        <rFont val="Calibri"/>
        <family val="2"/>
        <scheme val="minor"/>
      </rPr>
      <t xml:space="preserve"> https://www.eia.gov/energyexplained/index.php?page=oil_refining</t>
    </r>
  </si>
  <si>
    <r>
      <rPr>
        <b/>
        <i/>
        <sz val="11"/>
        <rFont val="Calibri"/>
        <family val="2"/>
        <scheme val="minor"/>
      </rPr>
      <t>Source:</t>
    </r>
    <r>
      <rPr>
        <i/>
        <sz val="11"/>
        <rFont val="Calibri"/>
        <family val="2"/>
        <scheme val="minor"/>
      </rPr>
      <t xml:space="preserve"> MoPNG. 2020. “Indian Petroleum and Natural Gas Statistics 2018-19.”</t>
    </r>
  </si>
  <si>
    <t>Petrol retail cost (INR)</t>
  </si>
  <si>
    <t>Diesel retail cost (INR)</t>
  </si>
  <si>
    <t>Petrol revenues (INR crore)</t>
  </si>
  <si>
    <t>Central</t>
  </si>
  <si>
    <t>State</t>
  </si>
  <si>
    <t>Diesel revenues (INR crore)</t>
  </si>
  <si>
    <t>Fuel</t>
  </si>
  <si>
    <t>Retail cost (INR/litre)</t>
  </si>
  <si>
    <t>Percentage of taxes of the retail cost</t>
  </si>
  <si>
    <t>Central tax</t>
  </si>
  <si>
    <t>State tax</t>
  </si>
  <si>
    <t>Mtoe</t>
  </si>
  <si>
    <t>Billion units</t>
  </si>
  <si>
    <t>Electricity consumption (in mtoe)</t>
  </si>
  <si>
    <t>Capacity demand (in MW)</t>
  </si>
  <si>
    <t>MW</t>
  </si>
  <si>
    <t>1 MWh</t>
  </si>
  <si>
    <t>Jobs</t>
  </si>
  <si>
    <t>Jobs/MW</t>
  </si>
  <si>
    <t>Electricity duty</t>
  </si>
  <si>
    <t>p/kWh</t>
  </si>
  <si>
    <t>Consumer</t>
  </si>
  <si>
    <t>Domestic</t>
  </si>
  <si>
    <t>Commercial</t>
  </si>
  <si>
    <t>Electricity demand in 2030 (in mtoe)</t>
  </si>
  <si>
    <t>Electricity demand (in mtoe)</t>
  </si>
  <si>
    <t>Electricity demand (in kWh)</t>
  </si>
  <si>
    <t>Electricity duty revenue (in INR crore)</t>
  </si>
  <si>
    <t>Tab names</t>
  </si>
  <si>
    <t>Description</t>
  </si>
  <si>
    <t>VSM output</t>
  </si>
  <si>
    <t>Key outputs from CEEW's vehicle stock model - New sales, vehicle stock, and fuel consumption in base year and 2030 under different mode-share scenarios</t>
  </si>
  <si>
    <t>Value-add EV</t>
  </si>
  <si>
    <t>Estimation of value-add from EV powertrain and battery manufacturing in 2030 under different scenarios</t>
  </si>
  <si>
    <t>Estimation of value-add from ICEV powertrain manufacturing and oil production in 2030 under different scenarios</t>
  </si>
  <si>
    <t>Jobs - EV</t>
  </si>
  <si>
    <t>Estimation of jobs from EV powertrain and battery manufacturing, and electricity generation in 2030 under different scenarios</t>
  </si>
  <si>
    <t>Jobs - ICEV</t>
  </si>
  <si>
    <t>Estimation of jobs from ICEV powertrain manufacturing and oil production in 2030 under different scenarios</t>
  </si>
  <si>
    <t>Oil import</t>
  </si>
  <si>
    <t>Estimation of crude oil import value in INR crore in 2030</t>
  </si>
  <si>
    <t>Revenue</t>
  </si>
  <si>
    <t>Estimation of revenue collection from taxes on petrol and diesel, and electricity duty</t>
  </si>
  <si>
    <t>Annual distance travelled (km)</t>
  </si>
  <si>
    <t>Distance (km)</t>
  </si>
  <si>
    <t>Sources</t>
  </si>
  <si>
    <t>Goel, Rahul, Dinesh Mohan, Sarath K. Guttikunda, and Geetam Tiwari. 2016. “Assessment of Motor Vehicle Use Characteristics in Three Indian Cities.”</t>
  </si>
  <si>
    <t>Singh, Sanjay Kumar. 2006. “Future Mobility in India: Implications for Energy Demand and CO2 Emission.”</t>
  </si>
  <si>
    <t>NITI Aayog, and Rocky Mountain Institute. . 2017b. “India’s Energy Storage Mission.”</t>
  </si>
  <si>
    <t>1.5 per cent (30,000) of the buses in India today are intra-city buses running 150 km per day, and the remaining 98.5 per cent (2,00,000) buses are intercity</t>
  </si>
  <si>
    <t>buses running 250 km per day, based on our consultation with the stakeholders.</t>
  </si>
  <si>
    <t>Age-wise vehicle stock</t>
  </si>
  <si>
    <t>(k = Age in years)</t>
  </si>
  <si>
    <t>PM emissions (g/km)</t>
  </si>
  <si>
    <t>Stock</t>
  </si>
  <si>
    <t>k=0</t>
  </si>
  <si>
    <t>k=1</t>
  </si>
  <si>
    <t>k=2</t>
  </si>
  <si>
    <t>k=3</t>
  </si>
  <si>
    <t>k=4</t>
  </si>
  <si>
    <t>k=5</t>
  </si>
  <si>
    <t>k=6</t>
  </si>
  <si>
    <t>k=7</t>
  </si>
  <si>
    <t>k=8</t>
  </si>
  <si>
    <t>k=9</t>
  </si>
  <si>
    <t>k=10</t>
  </si>
  <si>
    <t>k=11</t>
  </si>
  <si>
    <t>k=12</t>
  </si>
  <si>
    <t>k=13</t>
  </si>
  <si>
    <t>k=14</t>
  </si>
  <si>
    <t>k=15</t>
  </si>
  <si>
    <t>k=16</t>
  </si>
  <si>
    <t>k=17</t>
  </si>
  <si>
    <t>k=18</t>
  </si>
  <si>
    <t>k=19</t>
  </si>
  <si>
    <t>k=20</t>
  </si>
  <si>
    <t>k=21</t>
  </si>
  <si>
    <t>k=22</t>
  </si>
  <si>
    <t>k=23</t>
  </si>
  <si>
    <t>2021 and later</t>
  </si>
  <si>
    <t>2020 and before</t>
  </si>
  <si>
    <t>PM emissions</t>
  </si>
  <si>
    <t>PM emissions (in thousand tonnes)</t>
  </si>
  <si>
    <t>NOx emissions (in thousand tonnes)</t>
  </si>
  <si>
    <t>PM emission (in thousand tonnes)</t>
  </si>
  <si>
    <t>NOx emission (in thousand tonnes)</t>
  </si>
  <si>
    <t>NOx emissions (g/km)</t>
  </si>
  <si>
    <t>NOx emissions</t>
  </si>
  <si>
    <t>CO emission (in thousand tonnes)</t>
  </si>
  <si>
    <t>CO emissions (g/km)</t>
  </si>
  <si>
    <t>Gas</t>
  </si>
  <si>
    <t>1 kg</t>
  </si>
  <si>
    <t>SCM</t>
  </si>
  <si>
    <t>1 SCM</t>
  </si>
  <si>
    <t>Fuel consumption (in litres)</t>
  </si>
  <si>
    <t>Fuel consumption (in kg)</t>
  </si>
  <si>
    <t>Fuel consumption (in kWh)</t>
  </si>
  <si>
    <t>kg CO2/l</t>
  </si>
  <si>
    <t>https://shaktifoundation.in/wp-content/uploads/2017/06/WRI-2015-India-Specific-Road-Transport-Emission-Factors.pdf</t>
  </si>
  <si>
    <t>kg CO2/kg</t>
  </si>
  <si>
    <t>kg CO2/kWh</t>
  </si>
  <si>
    <t>CO2 emissions (in MtCO2)</t>
  </si>
  <si>
    <t>ARAI. 2018. “India Emissions Regulations.” Automotive Research Association of India. https://www.araiindia.com/pdf/Indian_Emission_Regulation_Booklet.pdf.</t>
  </si>
  <si>
    <t>Pachouri, Raghav, Thomas Spencer, and G. Renjith. 2019. “Exploring Electricity Supply-Mix Scenarios to 2030.” The Energy and Resources Institute, Energy Transition Commission India. https://www.teriin.org/sites/default/files/2019-02/Exploring%20Electricity%20Supply-Mix%20Scenarios%20to%202030.pdf.</t>
  </si>
  <si>
    <t>GHG emissions</t>
  </si>
  <si>
    <t>Estimation of CO2 emissions from consumption of petrol, diesel, CNG and electricity</t>
  </si>
  <si>
    <t>CO emissions</t>
  </si>
  <si>
    <t>Estimation of local pollutants CO, Nox and PM</t>
  </si>
  <si>
    <t>ICEV</t>
  </si>
  <si>
    <t>Years</t>
  </si>
  <si>
    <t>Upfront cost including GST (INR in 2020 prices)</t>
  </si>
  <si>
    <t>Fuel required</t>
  </si>
  <si>
    <t>kWh</t>
  </si>
  <si>
    <t>kg</t>
  </si>
  <si>
    <t>Mileage in 2030</t>
  </si>
  <si>
    <t>EV</t>
  </si>
  <si>
    <t>2W (Petrol)</t>
  </si>
  <si>
    <t>km/l</t>
  </si>
  <si>
    <t>km/kWh</t>
  </si>
  <si>
    <t>Fuelling expense</t>
  </si>
  <si>
    <t>3W (Diesel)</t>
  </si>
  <si>
    <t>Car (Petrol)</t>
  </si>
  <si>
    <t>Bus (Diesel)</t>
  </si>
  <si>
    <t>Fuel cost</t>
  </si>
  <si>
    <t>Maintenance expense</t>
  </si>
  <si>
    <t>Cost</t>
  </si>
  <si>
    <t>INR/l</t>
  </si>
  <si>
    <t>PCS</t>
  </si>
  <si>
    <t>Discount factor</t>
  </si>
  <si>
    <t>Maintenance cost (in INR/km)</t>
  </si>
  <si>
    <t>Battery cost</t>
  </si>
  <si>
    <t>Subsidy amount</t>
  </si>
  <si>
    <t>Cost with GST</t>
  </si>
  <si>
    <t>Cost in 2030</t>
  </si>
  <si>
    <t>Cost in 2020</t>
  </si>
  <si>
    <t>Cost without battery</t>
  </si>
  <si>
    <t>Subsidised cost</t>
  </si>
  <si>
    <t>Discussion with industry stakeholders</t>
  </si>
  <si>
    <t>Year</t>
  </si>
  <si>
    <t>Battery cost (USD/kWh)</t>
  </si>
  <si>
    <t>Subsidy amount (INR/kWh)</t>
  </si>
  <si>
    <t>FAME II Scheme</t>
  </si>
  <si>
    <t>GST on EVs (in %)</t>
  </si>
  <si>
    <t>GST on ICEVs (in %)</t>
  </si>
  <si>
    <t>TCO</t>
  </si>
  <si>
    <t>Percentage difference</t>
  </si>
  <si>
    <t>TCO ICEV</t>
  </si>
  <si>
    <t>TCO EV</t>
  </si>
  <si>
    <t>Total cost of ownership (INR/km)</t>
  </si>
  <si>
    <t>Costs in 2030 (in INR)</t>
  </si>
  <si>
    <t>Costs in 2020 (in INR)</t>
  </si>
  <si>
    <t>Estimation of savings on the total cosr of ownership for EV users in 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</si>
</sst>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_-* #,##0.000_-;\-* #,##0.000_-;_-* &quot;-&quot;??_-;_-@_-"/>
    <numFmt numFmtId="166" formatCode="0.0%"/>
    <numFmt numFmtId="167" formatCode="0.000"/>
    <numFmt numFmtId="168" formatCode="_-* #,##0.0000_-;\-* #,##0.0000_-;_-* &quot;-&quot;??_-;_-@_-"/>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color theme="0"/>
      <name val="Calibri"/>
      <family val="2"/>
      <scheme val="minor"/>
    </font>
    <font>
      <i/>
      <sz val="11"/>
      <color theme="1"/>
      <name val="Calibri"/>
      <family val="2"/>
      <scheme val="minor"/>
    </font>
    <font>
      <b/>
      <sz val="18"/>
      <color theme="0"/>
      <name val="Calibri"/>
      <family val="2"/>
      <scheme val="minor"/>
    </font>
    <font>
      <b/>
      <sz val="12"/>
      <name val="Calibri"/>
      <family val="2"/>
      <scheme val="minor"/>
    </font>
    <font>
      <b/>
      <i/>
      <sz val="11"/>
      <color theme="1"/>
      <name val="Calibri"/>
      <family val="2"/>
      <scheme val="minor"/>
    </font>
    <font>
      <sz val="9"/>
      <color indexed="81"/>
      <name val="Tahoma"/>
      <family val="2"/>
    </font>
    <font>
      <b/>
      <sz val="9"/>
      <color indexed="81"/>
      <name val="Tahoma"/>
      <family val="2"/>
    </font>
    <font>
      <b/>
      <sz val="16"/>
      <color theme="0"/>
      <name val="Calibri"/>
      <family val="2"/>
      <scheme val="minor"/>
    </font>
    <font>
      <b/>
      <sz val="11"/>
      <name val="Calibri"/>
      <family val="2"/>
      <scheme val="minor"/>
    </font>
    <font>
      <i/>
      <sz val="11"/>
      <name val="Calibri"/>
      <family val="2"/>
      <scheme val="minor"/>
    </font>
    <font>
      <b/>
      <i/>
      <sz val="11"/>
      <name val="Calibri"/>
      <family val="2"/>
      <scheme val="minor"/>
    </font>
    <font>
      <b/>
      <sz val="14"/>
      <color theme="0"/>
      <name val="Calibri"/>
      <family val="2"/>
      <scheme val="minor"/>
    </font>
    <font>
      <u/>
      <sz val="11"/>
      <color theme="10"/>
      <name val="Calibri"/>
      <family val="2"/>
      <scheme val="minor"/>
    </font>
    <font>
      <i/>
      <u/>
      <sz val="11"/>
      <color theme="1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1" tint="0.49998474074526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7" fillId="0" borderId="0" applyNumberFormat="0" applyFill="0" applyBorder="0" applyAlignment="0" applyProtection="0"/>
  </cellStyleXfs>
  <cellXfs count="217">
    <xf numFmtId="0" fontId="0" fillId="0" borderId="0" xfId="0"/>
    <xf numFmtId="0" fontId="0" fillId="2" borderId="0" xfId="0" applyFill="1"/>
    <xf numFmtId="0" fontId="3" fillId="2" borderId="0" xfId="0" applyFont="1" applyFill="1"/>
    <xf numFmtId="164" fontId="0" fillId="2" borderId="1" xfId="1" applyNumberFormat="1" applyFont="1" applyFill="1" applyBorder="1"/>
    <xf numFmtId="0" fontId="2" fillId="3" borderId="1" xfId="0" applyFont="1" applyFill="1" applyBorder="1" applyAlignment="1">
      <alignment horizontal="center"/>
    </xf>
    <xf numFmtId="43" fontId="0" fillId="2" borderId="1" xfId="1" applyFont="1" applyFill="1" applyBorder="1"/>
    <xf numFmtId="0" fontId="5" fillId="4" borderId="1" xfId="0" applyFont="1" applyFill="1" applyBorder="1" applyAlignment="1">
      <alignment horizontal="center"/>
    </xf>
    <xf numFmtId="0" fontId="5" fillId="4" borderId="1" xfId="0" applyFont="1" applyFill="1" applyBorder="1" applyAlignment="1">
      <alignment horizontal="center" vertical="center"/>
    </xf>
    <xf numFmtId="164" fontId="0" fillId="2" borderId="0" xfId="1" applyNumberFormat="1" applyFont="1" applyFill="1" applyBorder="1"/>
    <xf numFmtId="164" fontId="0" fillId="5" borderId="0" xfId="1" applyNumberFormat="1" applyFont="1" applyFill="1" applyBorder="1"/>
    <xf numFmtId="164" fontId="0" fillId="5" borderId="6" xfId="1" applyNumberFormat="1" applyFont="1" applyFill="1" applyBorder="1"/>
    <xf numFmtId="0" fontId="2" fillId="2" borderId="2" xfId="0" applyFont="1" applyFill="1" applyBorder="1" applyAlignment="1">
      <alignment horizontal="left"/>
    </xf>
    <xf numFmtId="0" fontId="2" fillId="2" borderId="7" xfId="0" applyFont="1" applyFill="1" applyBorder="1" applyAlignment="1">
      <alignment horizontal="left"/>
    </xf>
    <xf numFmtId="0" fontId="2" fillId="5" borderId="7" xfId="0" applyFont="1" applyFill="1" applyBorder="1" applyAlignment="1">
      <alignment horizontal="left"/>
    </xf>
    <xf numFmtId="0" fontId="2" fillId="5" borderId="3" xfId="0" applyFont="1" applyFill="1" applyBorder="1" applyAlignment="1">
      <alignment horizontal="left"/>
    </xf>
    <xf numFmtId="164" fontId="0" fillId="2" borderId="2" xfId="1" applyNumberFormat="1" applyFont="1" applyFill="1" applyBorder="1"/>
    <xf numFmtId="164" fontId="0" fillId="2" borderId="7" xfId="1" applyNumberFormat="1" applyFont="1" applyFill="1" applyBorder="1"/>
    <xf numFmtId="164" fontId="0" fillId="5" borderId="7" xfId="1" applyNumberFormat="1" applyFont="1" applyFill="1" applyBorder="1"/>
    <xf numFmtId="164" fontId="0" fillId="5" borderId="3" xfId="1" applyNumberFormat="1" applyFont="1" applyFill="1" applyBorder="1"/>
    <xf numFmtId="0" fontId="5" fillId="4" borderId="1" xfId="0" applyFont="1" applyFill="1" applyBorder="1" applyAlignment="1">
      <alignment vertical="center"/>
    </xf>
    <xf numFmtId="43" fontId="0" fillId="2" borderId="0" xfId="1" applyNumberFormat="1" applyFont="1" applyFill="1" applyBorder="1"/>
    <xf numFmtId="43" fontId="0" fillId="5" borderId="0" xfId="1" applyNumberFormat="1" applyFont="1" applyFill="1" applyBorder="1"/>
    <xf numFmtId="43" fontId="0" fillId="5" borderId="6" xfId="1" applyNumberFormat="1" applyFont="1" applyFill="1" applyBorder="1"/>
    <xf numFmtId="43" fontId="0" fillId="5" borderId="3" xfId="1" applyNumberFormat="1" applyFont="1" applyFill="1" applyBorder="1"/>
    <xf numFmtId="43" fontId="0" fillId="2" borderId="7" xfId="1" applyNumberFormat="1" applyFont="1" applyFill="1" applyBorder="1"/>
    <xf numFmtId="43" fontId="0" fillId="5" borderId="7" xfId="1" applyNumberFormat="1" applyFont="1" applyFill="1" applyBorder="1"/>
    <xf numFmtId="43" fontId="0" fillId="2" borderId="2" xfId="1" applyNumberFormat="1" applyFont="1" applyFill="1" applyBorder="1"/>
    <xf numFmtId="0" fontId="2" fillId="2" borderId="0" xfId="0" applyFont="1" applyFill="1"/>
    <xf numFmtId="0" fontId="2" fillId="6" borderId="1" xfId="0" applyFont="1" applyFill="1" applyBorder="1"/>
    <xf numFmtId="0" fontId="2" fillId="6" borderId="1" xfId="0" applyFont="1" applyFill="1" applyBorder="1" applyAlignment="1">
      <alignment horizontal="center"/>
    </xf>
    <xf numFmtId="0" fontId="0" fillId="2" borderId="1" xfId="0" applyFill="1" applyBorder="1"/>
    <xf numFmtId="0" fontId="6" fillId="2" borderId="0" xfId="0" applyFont="1" applyFill="1" applyBorder="1"/>
    <xf numFmtId="0" fontId="6" fillId="2" borderId="0" xfId="0" applyFont="1" applyFill="1" applyBorder="1" applyAlignment="1">
      <alignment vertical="center"/>
    </xf>
    <xf numFmtId="0" fontId="2" fillId="2" borderId="9" xfId="0" applyFont="1" applyFill="1" applyBorder="1" applyAlignment="1">
      <alignment horizontal="left"/>
    </xf>
    <xf numFmtId="0" fontId="2" fillId="5" borderId="9" xfId="0" applyFont="1" applyFill="1" applyBorder="1" applyAlignment="1">
      <alignment horizontal="left"/>
    </xf>
    <xf numFmtId="0" fontId="2" fillId="5" borderId="10" xfId="0" applyFont="1" applyFill="1" applyBorder="1" applyAlignment="1">
      <alignment horizontal="left"/>
    </xf>
    <xf numFmtId="0" fontId="5" fillId="4" borderId="2" xfId="0" applyFont="1" applyFill="1" applyBorder="1" applyAlignment="1">
      <alignment horizontal="center"/>
    </xf>
    <xf numFmtId="43" fontId="0" fillId="2" borderId="0" xfId="0" applyNumberFormat="1" applyFill="1" applyBorder="1"/>
    <xf numFmtId="43" fontId="0" fillId="2" borderId="11" xfId="0" applyNumberFormat="1" applyFill="1" applyBorder="1"/>
    <xf numFmtId="43" fontId="0" fillId="2" borderId="8" xfId="0" applyNumberFormat="1" applyFill="1" applyBorder="1"/>
    <xf numFmtId="43" fontId="0" fillId="2" borderId="12" xfId="0" applyNumberFormat="1" applyFill="1" applyBorder="1"/>
    <xf numFmtId="43" fontId="0" fillId="2" borderId="9" xfId="0" applyNumberFormat="1" applyFill="1" applyBorder="1"/>
    <xf numFmtId="43" fontId="0" fillId="2" borderId="13" xfId="0" applyNumberFormat="1" applyFill="1" applyBorder="1"/>
    <xf numFmtId="0" fontId="2" fillId="3" borderId="9" xfId="0" applyFont="1" applyFill="1" applyBorder="1" applyAlignment="1">
      <alignment horizontal="left"/>
    </xf>
    <xf numFmtId="43" fontId="0" fillId="3" borderId="9" xfId="0" applyNumberFormat="1" applyFill="1" applyBorder="1"/>
    <xf numFmtId="43" fontId="0" fillId="3" borderId="0" xfId="0" applyNumberFormat="1" applyFill="1" applyBorder="1"/>
    <xf numFmtId="43" fontId="0" fillId="3" borderId="13" xfId="0" applyNumberFormat="1" applyFill="1" applyBorder="1"/>
    <xf numFmtId="0" fontId="2" fillId="3" borderId="10" xfId="0" applyFont="1" applyFill="1" applyBorder="1" applyAlignment="1">
      <alignment horizontal="left"/>
    </xf>
    <xf numFmtId="43" fontId="0" fillId="3" borderId="10" xfId="0" applyNumberFormat="1" applyFill="1" applyBorder="1"/>
    <xf numFmtId="43" fontId="0" fillId="3" borderId="6" xfId="0" applyNumberFormat="1" applyFill="1" applyBorder="1"/>
    <xf numFmtId="43" fontId="0" fillId="3" borderId="14" xfId="0" applyNumberFormat="1" applyFill="1" applyBorder="1"/>
    <xf numFmtId="0" fontId="5" fillId="8" borderId="1" xfId="0" applyFont="1" applyFill="1" applyBorder="1" applyAlignment="1">
      <alignment horizontal="center" vertical="center"/>
    </xf>
    <xf numFmtId="0" fontId="5" fillId="8" borderId="2" xfId="0" applyFont="1" applyFill="1" applyBorder="1" applyAlignment="1">
      <alignment horizontal="center"/>
    </xf>
    <xf numFmtId="164" fontId="0" fillId="2" borderId="11" xfId="0" applyNumberFormat="1" applyFill="1" applyBorder="1"/>
    <xf numFmtId="164" fontId="0" fillId="3" borderId="9" xfId="0" applyNumberFormat="1" applyFill="1" applyBorder="1"/>
    <xf numFmtId="164" fontId="0" fillId="2" borderId="9" xfId="0" applyNumberFormat="1" applyFill="1" applyBorder="1"/>
    <xf numFmtId="164" fontId="0" fillId="3" borderId="10" xfId="0" applyNumberFormat="1" applyFill="1" applyBorder="1"/>
    <xf numFmtId="164" fontId="0" fillId="2" borderId="8" xfId="0" applyNumberFormat="1" applyFill="1" applyBorder="1"/>
    <xf numFmtId="164" fontId="0" fillId="3" borderId="0" xfId="0" applyNumberFormat="1" applyFill="1" applyBorder="1"/>
    <xf numFmtId="164" fontId="0" fillId="2" borderId="0" xfId="0" applyNumberFormat="1" applyFill="1" applyBorder="1"/>
    <xf numFmtId="164" fontId="0" fillId="3" borderId="6" xfId="0" applyNumberFormat="1" applyFill="1" applyBorder="1"/>
    <xf numFmtId="164" fontId="0" fillId="2" borderId="12" xfId="0" applyNumberFormat="1" applyFill="1" applyBorder="1"/>
    <xf numFmtId="164" fontId="0" fillId="3" borderId="13" xfId="0" applyNumberFormat="1" applyFill="1" applyBorder="1"/>
    <xf numFmtId="164" fontId="0" fillId="2" borderId="13" xfId="0" applyNumberFormat="1" applyFill="1" applyBorder="1"/>
    <xf numFmtId="164" fontId="0" fillId="3" borderId="14" xfId="0" applyNumberFormat="1" applyFill="1" applyBorder="1"/>
    <xf numFmtId="0" fontId="0" fillId="2" borderId="1" xfId="0" applyFill="1" applyBorder="1" applyAlignment="1">
      <alignment horizontal="left" vertical="center"/>
    </xf>
    <xf numFmtId="164" fontId="0" fillId="2" borderId="1" xfId="1" applyNumberFormat="1" applyFont="1" applyFill="1" applyBorder="1" applyAlignment="1">
      <alignment horizontal="right" vertical="center"/>
    </xf>
    <xf numFmtId="9" fontId="0" fillId="2" borderId="1" xfId="1" applyNumberFormat="1" applyFont="1" applyFill="1" applyBorder="1"/>
    <xf numFmtId="9" fontId="0" fillId="2" borderId="1" xfId="1" applyNumberFormat="1" applyFont="1" applyFill="1" applyBorder="1" applyAlignment="1">
      <alignment horizontal="right" vertical="center"/>
    </xf>
    <xf numFmtId="0" fontId="6" fillId="2" borderId="0" xfId="0" applyFont="1" applyFill="1"/>
    <xf numFmtId="0" fontId="9" fillId="2" borderId="0" xfId="0" applyFont="1" applyFill="1"/>
    <xf numFmtId="0" fontId="9" fillId="2" borderId="0" xfId="0" applyFont="1" applyFill="1" applyBorder="1" applyAlignment="1">
      <alignment horizontal="left"/>
    </xf>
    <xf numFmtId="164" fontId="0" fillId="5" borderId="9" xfId="0" applyNumberFormat="1" applyFill="1" applyBorder="1"/>
    <xf numFmtId="164" fontId="0" fillId="5" borderId="0" xfId="0" applyNumberFormat="1" applyFill="1" applyBorder="1"/>
    <xf numFmtId="164" fontId="0" fillId="5" borderId="13" xfId="0" applyNumberFormat="1" applyFill="1" applyBorder="1"/>
    <xf numFmtId="164" fontId="0" fillId="5" borderId="10" xfId="0" applyNumberFormat="1" applyFill="1" applyBorder="1"/>
    <xf numFmtId="164" fontId="0" fillId="5" borderId="6" xfId="0" applyNumberFormat="1" applyFill="1" applyBorder="1"/>
    <xf numFmtId="164" fontId="0" fillId="5" borderId="14" xfId="0" applyNumberFormat="1" applyFill="1" applyBorder="1"/>
    <xf numFmtId="0" fontId="4" fillId="2" borderId="0" xfId="0" applyFont="1" applyFill="1"/>
    <xf numFmtId="0" fontId="5" fillId="4" borderId="1" xfId="0" applyFont="1" applyFill="1" applyBorder="1" applyAlignment="1">
      <alignment horizontal="center" vertical="center"/>
    </xf>
    <xf numFmtId="0" fontId="5" fillId="4" borderId="1" xfId="0" applyFont="1" applyFill="1" applyBorder="1" applyAlignment="1">
      <alignment horizontal="center"/>
    </xf>
    <xf numFmtId="0" fontId="0" fillId="2" borderId="1" xfId="0" applyFill="1" applyBorder="1" applyAlignment="1">
      <alignment horizontal="left" vertical="center"/>
    </xf>
    <xf numFmtId="0" fontId="5" fillId="4" borderId="1" xfId="0" applyFont="1" applyFill="1" applyBorder="1" applyAlignment="1">
      <alignment horizontal="center" vertical="center"/>
    </xf>
    <xf numFmtId="0" fontId="5" fillId="4" borderId="1" xfId="0" applyFont="1" applyFill="1" applyBorder="1" applyAlignment="1">
      <alignment horizontal="center"/>
    </xf>
    <xf numFmtId="0" fontId="6" fillId="2" borderId="0" xfId="0" applyFont="1" applyFill="1" applyBorder="1" applyAlignment="1">
      <alignment vertical="top" wrapText="1"/>
    </xf>
    <xf numFmtId="43" fontId="0" fillId="2" borderId="1" xfId="1" applyNumberFormat="1" applyFont="1" applyFill="1" applyBorder="1"/>
    <xf numFmtId="43" fontId="0" fillId="2" borderId="1" xfId="1" applyNumberFormat="1" applyFont="1" applyFill="1" applyBorder="1" applyAlignment="1">
      <alignment horizontal="right" vertical="center"/>
    </xf>
    <xf numFmtId="0" fontId="6" fillId="2" borderId="9" xfId="0" applyFont="1" applyFill="1" applyBorder="1" applyAlignment="1">
      <alignment vertical="top"/>
    </xf>
    <xf numFmtId="165" fontId="0" fillId="2" borderId="4" xfId="1" applyNumberFormat="1" applyFont="1" applyFill="1" applyBorder="1"/>
    <xf numFmtId="0" fontId="0" fillId="2" borderId="5" xfId="0" applyFill="1" applyBorder="1"/>
    <xf numFmtId="0" fontId="0" fillId="2" borderId="4" xfId="0" applyFill="1" applyBorder="1"/>
    <xf numFmtId="0" fontId="4" fillId="2" borderId="5" xfId="0" applyFont="1" applyFill="1" applyBorder="1"/>
    <xf numFmtId="0" fontId="13" fillId="2" borderId="0" xfId="0" applyFont="1" applyFill="1"/>
    <xf numFmtId="0" fontId="4" fillId="2" borderId="1" xfId="0" applyFont="1" applyFill="1" applyBorder="1"/>
    <xf numFmtId="43" fontId="4" fillId="2" borderId="1" xfId="1" applyFont="1" applyFill="1" applyBorder="1"/>
    <xf numFmtId="0" fontId="14" fillId="2" borderId="0" xfId="0" applyFont="1" applyFill="1"/>
    <xf numFmtId="0" fontId="15" fillId="2" borderId="0" xfId="0" applyFont="1" applyFill="1"/>
    <xf numFmtId="0" fontId="5" fillId="8" borderId="11" xfId="0" applyFont="1" applyFill="1" applyBorder="1" applyAlignment="1">
      <alignment horizontal="center"/>
    </xf>
    <xf numFmtId="164" fontId="0" fillId="2" borderId="2" xfId="0" applyNumberFormat="1" applyFill="1" applyBorder="1"/>
    <xf numFmtId="164" fontId="0" fillId="5" borderId="7" xfId="0" applyNumberFormat="1" applyFill="1" applyBorder="1"/>
    <xf numFmtId="164" fontId="0" fillId="2" borderId="7" xfId="0" applyNumberFormat="1" applyFill="1" applyBorder="1"/>
    <xf numFmtId="164" fontId="0" fillId="5" borderId="3" xfId="0" applyNumberFormat="1" applyFill="1" applyBorder="1"/>
    <xf numFmtId="43" fontId="0" fillId="2" borderId="1" xfId="0" applyNumberFormat="1" applyFill="1" applyBorder="1"/>
    <xf numFmtId="164" fontId="0" fillId="3" borderId="7" xfId="0" applyNumberFormat="1" applyFill="1" applyBorder="1"/>
    <xf numFmtId="164" fontId="0" fillId="3" borderId="3" xfId="0" applyNumberFormat="1" applyFill="1" applyBorder="1"/>
    <xf numFmtId="166" fontId="0" fillId="2" borderId="1" xfId="2" applyNumberFormat="1" applyFont="1" applyFill="1" applyBorder="1"/>
    <xf numFmtId="0" fontId="5" fillId="8" borderId="12" xfId="0" applyFont="1" applyFill="1" applyBorder="1" applyAlignment="1">
      <alignment horizontal="center"/>
    </xf>
    <xf numFmtId="0" fontId="6" fillId="0" borderId="0" xfId="0" applyFont="1" applyFill="1"/>
    <xf numFmtId="0" fontId="14" fillId="2" borderId="0" xfId="0" applyFont="1" applyFill="1" applyBorder="1" applyAlignment="1">
      <alignment vertical="center" wrapText="1"/>
    </xf>
    <xf numFmtId="0" fontId="5" fillId="8" borderId="1" xfId="0" applyFont="1" applyFill="1" applyBorder="1" applyAlignment="1">
      <alignment horizontal="center"/>
    </xf>
    <xf numFmtId="0" fontId="5" fillId="8" borderId="5" xfId="0" applyFont="1" applyFill="1" applyBorder="1" applyAlignment="1">
      <alignment horizontal="center"/>
    </xf>
    <xf numFmtId="0" fontId="5" fillId="4" borderId="12" xfId="0" applyFont="1" applyFill="1" applyBorder="1" applyAlignment="1">
      <alignment horizontal="center"/>
    </xf>
    <xf numFmtId="0" fontId="2" fillId="3" borderId="7" xfId="0" applyFont="1" applyFill="1" applyBorder="1" applyAlignment="1">
      <alignment horizontal="left"/>
    </xf>
    <xf numFmtId="0" fontId="2" fillId="3" borderId="3" xfId="0" applyFont="1" applyFill="1" applyBorder="1" applyAlignment="1">
      <alignment horizontal="left"/>
    </xf>
    <xf numFmtId="0" fontId="5" fillId="4" borderId="1" xfId="0" applyFont="1" applyFill="1" applyBorder="1" applyAlignment="1">
      <alignment horizontal="center"/>
    </xf>
    <xf numFmtId="167" fontId="0" fillId="2" borderId="4" xfId="0" applyNumberFormat="1" applyFill="1" applyBorder="1"/>
    <xf numFmtId="0" fontId="5" fillId="4" borderId="4" xfId="0" applyFont="1" applyFill="1" applyBorder="1" applyAlignment="1">
      <alignment horizontal="center"/>
    </xf>
    <xf numFmtId="43" fontId="0" fillId="2" borderId="0" xfId="0" applyNumberFormat="1" applyFill="1"/>
    <xf numFmtId="43" fontId="0" fillId="2" borderId="2" xfId="0" applyNumberFormat="1" applyFill="1" applyBorder="1"/>
    <xf numFmtId="43" fontId="0" fillId="3" borderId="7" xfId="0" applyNumberFormat="1" applyFill="1" applyBorder="1"/>
    <xf numFmtId="43" fontId="0" fillId="2" borderId="7" xfId="0" applyNumberFormat="1" applyFill="1" applyBorder="1"/>
    <xf numFmtId="43" fontId="0" fillId="3" borderId="3" xfId="0" applyNumberFormat="1" applyFill="1" applyBorder="1"/>
    <xf numFmtId="0" fontId="5" fillId="4" borderId="1" xfId="0" applyFont="1" applyFill="1" applyBorder="1" applyAlignment="1">
      <alignment horizontal="center" vertical="center"/>
    </xf>
    <xf numFmtId="0" fontId="17" fillId="2" borderId="1" xfId="3" applyFill="1" applyBorder="1" applyAlignment="1">
      <alignment horizontal="center" vertical="center"/>
    </xf>
    <xf numFmtId="0" fontId="0" fillId="2" borderId="1" xfId="0" applyFill="1" applyBorder="1" applyAlignment="1">
      <alignment horizontal="left" vertical="center" wrapText="1"/>
    </xf>
    <xf numFmtId="0" fontId="5" fillId="4" borderId="1" xfId="0" applyFont="1" applyFill="1" applyBorder="1" applyAlignment="1">
      <alignment horizontal="center"/>
    </xf>
    <xf numFmtId="0" fontId="13" fillId="2" borderId="1" xfId="0" applyFont="1" applyFill="1" applyBorder="1" applyAlignment="1">
      <alignment horizontal="center"/>
    </xf>
    <xf numFmtId="0" fontId="2" fillId="2" borderId="1" xfId="0" applyFont="1" applyFill="1" applyBorder="1"/>
    <xf numFmtId="164" fontId="0" fillId="2" borderId="1" xfId="0" applyNumberFormat="1" applyFill="1" applyBorder="1"/>
    <xf numFmtId="164" fontId="0" fillId="2" borderId="4" xfId="0" applyNumberFormat="1" applyFill="1" applyBorder="1"/>
    <xf numFmtId="164" fontId="0" fillId="2" borderId="15" xfId="0" applyNumberFormat="1" applyFill="1" applyBorder="1"/>
    <xf numFmtId="164" fontId="0" fillId="2" borderId="0" xfId="0" applyNumberFormat="1" applyFill="1"/>
    <xf numFmtId="164" fontId="0" fillId="2" borderId="5" xfId="0" applyNumberFormat="1" applyFill="1" applyBorder="1"/>
    <xf numFmtId="168" fontId="0" fillId="2" borderId="1" xfId="1" applyNumberFormat="1" applyFont="1" applyFill="1" applyBorder="1"/>
    <xf numFmtId="0" fontId="2" fillId="2" borderId="2" xfId="0" applyFont="1" applyFill="1" applyBorder="1"/>
    <xf numFmtId="0" fontId="2" fillId="3" borderId="7" xfId="0" applyFont="1" applyFill="1" applyBorder="1"/>
    <xf numFmtId="164" fontId="0" fillId="3" borderId="0" xfId="0" applyNumberFormat="1" applyFill="1"/>
    <xf numFmtId="0" fontId="2" fillId="10" borderId="3" xfId="0" applyFont="1" applyFill="1" applyBorder="1"/>
    <xf numFmtId="164" fontId="0" fillId="10" borderId="3" xfId="0" applyNumberFormat="1" applyFill="1" applyBorder="1"/>
    <xf numFmtId="164" fontId="0" fillId="10" borderId="10" xfId="0" applyNumberFormat="1" applyFill="1" applyBorder="1"/>
    <xf numFmtId="164" fontId="0" fillId="10" borderId="6" xfId="0" applyNumberFormat="1" applyFill="1" applyBorder="1"/>
    <xf numFmtId="164" fontId="0" fillId="10" borderId="14" xfId="0" applyNumberFormat="1" applyFill="1" applyBorder="1"/>
    <xf numFmtId="0" fontId="0" fillId="2" borderId="1" xfId="0" applyFill="1" applyBorder="1" applyAlignment="1">
      <alignment horizontal="center"/>
    </xf>
    <xf numFmtId="167" fontId="0" fillId="2" borderId="0" xfId="0" applyNumberFormat="1" applyFill="1"/>
    <xf numFmtId="0" fontId="18" fillId="2" borderId="0" xfId="3" applyFont="1" applyFill="1"/>
    <xf numFmtId="165" fontId="0" fillId="2" borderId="1" xfId="1" applyNumberFormat="1" applyFont="1" applyFill="1" applyBorder="1"/>
    <xf numFmtId="0" fontId="5" fillId="4" borderId="1" xfId="0" applyFont="1" applyFill="1" applyBorder="1" applyAlignment="1">
      <alignment horizontal="center"/>
    </xf>
    <xf numFmtId="0" fontId="0" fillId="2" borderId="2" xfId="0" applyFill="1" applyBorder="1" applyAlignment="1">
      <alignment horizontal="left" vertical="center" wrapText="1"/>
    </xf>
    <xf numFmtId="0" fontId="0" fillId="2" borderId="7" xfId="0" applyFill="1" applyBorder="1" applyAlignment="1">
      <alignment horizontal="left" vertical="center" wrapText="1"/>
    </xf>
    <xf numFmtId="0" fontId="0" fillId="2" borderId="3" xfId="0"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xf>
    <xf numFmtId="0" fontId="6" fillId="2" borderId="8" xfId="0" applyFont="1" applyFill="1" applyBorder="1" applyAlignment="1">
      <alignment horizontal="left" vertical="top" wrapText="1"/>
    </xf>
    <xf numFmtId="0" fontId="6" fillId="2" borderId="0" xfId="0" applyFont="1" applyFill="1" applyBorder="1" applyAlignment="1">
      <alignment horizontal="left" vertical="top" wrapText="1"/>
    </xf>
    <xf numFmtId="0" fontId="9" fillId="2" borderId="8" xfId="0" applyFont="1" applyFill="1" applyBorder="1" applyAlignment="1">
      <alignment horizontal="left" vertical="top" wrapText="1"/>
    </xf>
    <xf numFmtId="0" fontId="8" fillId="7" borderId="4" xfId="0" applyFont="1" applyFill="1" applyBorder="1" applyAlignment="1">
      <alignment horizontal="center" vertical="center"/>
    </xf>
    <xf numFmtId="0" fontId="8" fillId="7" borderId="15" xfId="0" applyFont="1" applyFill="1" applyBorder="1" applyAlignment="1">
      <alignment horizontal="center" vertical="center"/>
    </xf>
    <xf numFmtId="0" fontId="8" fillId="7" borderId="5" xfId="0" applyFont="1" applyFill="1" applyBorder="1" applyAlignment="1">
      <alignment horizontal="center" vertical="center"/>
    </xf>
    <xf numFmtId="0" fontId="7" fillId="4" borderId="2" xfId="0" applyFont="1" applyFill="1" applyBorder="1" applyAlignment="1">
      <alignment horizontal="center" vertical="center" textRotation="90"/>
    </xf>
    <xf numFmtId="0" fontId="7" fillId="4" borderId="7" xfId="0" applyFont="1" applyFill="1" applyBorder="1" applyAlignment="1">
      <alignment horizontal="center" vertical="center" textRotation="90"/>
    </xf>
    <xf numFmtId="0" fontId="7" fillId="4" borderId="3" xfId="0" applyFont="1" applyFill="1" applyBorder="1" applyAlignment="1">
      <alignment horizontal="center" vertical="center" textRotation="90"/>
    </xf>
    <xf numFmtId="0" fontId="0" fillId="2" borderId="1" xfId="0" applyFill="1" applyBorder="1" applyAlignment="1">
      <alignment horizontal="left" vertical="center"/>
    </xf>
    <xf numFmtId="43" fontId="0" fillId="2" borderId="1" xfId="1" applyFont="1" applyFill="1" applyBorder="1" applyAlignment="1">
      <alignment horizontal="right" vertical="center"/>
    </xf>
    <xf numFmtId="0" fontId="12" fillId="4" borderId="2" xfId="0" applyFont="1" applyFill="1" applyBorder="1" applyAlignment="1">
      <alignment horizontal="center" vertical="center" textRotation="90"/>
    </xf>
    <xf numFmtId="0" fontId="12" fillId="4" borderId="7" xfId="0" applyFont="1" applyFill="1" applyBorder="1" applyAlignment="1">
      <alignment horizontal="center" vertical="center" textRotation="90"/>
    </xf>
    <xf numFmtId="0" fontId="12" fillId="4" borderId="3" xfId="0" applyFont="1" applyFill="1" applyBorder="1" applyAlignment="1">
      <alignment horizontal="center" vertical="center" textRotation="90"/>
    </xf>
    <xf numFmtId="0" fontId="14" fillId="2" borderId="9"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6" fillId="2" borderId="9" xfId="0" applyFont="1" applyFill="1" applyBorder="1" applyAlignment="1">
      <alignment horizontal="left" vertical="top" wrapText="1"/>
    </xf>
    <xf numFmtId="0" fontId="6" fillId="2" borderId="9" xfId="0" applyFont="1" applyFill="1" applyBorder="1" applyAlignment="1">
      <alignment horizontal="left" vertical="center" wrapText="1"/>
    </xf>
    <xf numFmtId="0" fontId="2" fillId="6" borderId="4" xfId="0" applyFont="1" applyFill="1" applyBorder="1" applyAlignment="1">
      <alignment horizontal="center"/>
    </xf>
    <xf numFmtId="0" fontId="2" fillId="6" borderId="15" xfId="0" applyFont="1" applyFill="1" applyBorder="1" applyAlignment="1">
      <alignment horizontal="center"/>
    </xf>
    <xf numFmtId="0" fontId="2" fillId="6" borderId="5" xfId="0" applyFont="1" applyFill="1" applyBorder="1" applyAlignment="1">
      <alignment horizontal="center"/>
    </xf>
    <xf numFmtId="0" fontId="16" fillId="9" borderId="2" xfId="0" applyFont="1" applyFill="1" applyBorder="1" applyAlignment="1">
      <alignment horizontal="center" vertical="center" textRotation="90"/>
    </xf>
    <xf numFmtId="0" fontId="16" fillId="9" borderId="7" xfId="0" applyFont="1" applyFill="1" applyBorder="1" applyAlignment="1">
      <alignment horizontal="center" vertical="center" textRotation="90"/>
    </xf>
    <xf numFmtId="0" fontId="16" fillId="9" borderId="3" xfId="0" applyFont="1" applyFill="1" applyBorder="1" applyAlignment="1">
      <alignment horizontal="center" vertical="center" textRotation="90"/>
    </xf>
    <xf numFmtId="0" fontId="12" fillId="8" borderId="2" xfId="0" applyFont="1" applyFill="1" applyBorder="1" applyAlignment="1">
      <alignment horizontal="center" vertical="center" textRotation="90"/>
    </xf>
    <xf numFmtId="0" fontId="12" fillId="8" borderId="7" xfId="0" applyFont="1" applyFill="1" applyBorder="1" applyAlignment="1">
      <alignment horizontal="center" vertical="center" textRotation="90"/>
    </xf>
    <xf numFmtId="0" fontId="13" fillId="2" borderId="2"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3" xfId="0" applyFont="1" applyFill="1" applyBorder="1" applyAlignment="1">
      <alignment horizontal="center" vertical="center"/>
    </xf>
    <xf numFmtId="0" fontId="0" fillId="2" borderId="2" xfId="0" applyFill="1" applyBorder="1" applyAlignment="1">
      <alignment horizontal="center" vertical="center"/>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3" fillId="2" borderId="11" xfId="0" applyFont="1" applyFill="1" applyBorder="1"/>
    <xf numFmtId="0" fontId="0" fillId="2" borderId="8" xfId="0" applyFill="1" applyBorder="1"/>
    <xf numFmtId="0" fontId="5" fillId="8" borderId="2" xfId="0" applyFont="1" applyFill="1" applyBorder="1" applyAlignment="1">
      <alignment horizontal="center" vertical="center"/>
    </xf>
    <xf numFmtId="0" fontId="2" fillId="10" borderId="4" xfId="0" applyFont="1" applyFill="1" applyBorder="1" applyAlignment="1">
      <alignment horizontal="left"/>
    </xf>
    <xf numFmtId="0" fontId="2" fillId="10" borderId="15" xfId="0" applyFont="1" applyFill="1" applyBorder="1" applyAlignment="1">
      <alignment horizontal="left"/>
    </xf>
    <xf numFmtId="0" fontId="2" fillId="10" borderId="5" xfId="0" applyFont="1" applyFill="1" applyBorder="1" applyAlignment="1">
      <alignment horizontal="left"/>
    </xf>
    <xf numFmtId="0" fontId="2" fillId="5" borderId="4" xfId="0" applyFont="1" applyFill="1" applyBorder="1" applyAlignment="1">
      <alignment horizontal="left"/>
    </xf>
    <xf numFmtId="0" fontId="2" fillId="5" borderId="15" xfId="0" applyFont="1" applyFill="1" applyBorder="1" applyAlignment="1">
      <alignment horizontal="left"/>
    </xf>
    <xf numFmtId="0" fontId="2" fillId="5" borderId="5" xfId="0" applyFont="1" applyFill="1" applyBorder="1" applyAlignment="1">
      <alignment horizontal="left"/>
    </xf>
    <xf numFmtId="0" fontId="5" fillId="4" borderId="7" xfId="0" applyFont="1" applyFill="1" applyBorder="1" applyAlignment="1">
      <alignment horizontal="center"/>
    </xf>
    <xf numFmtId="0" fontId="0" fillId="2" borderId="13" xfId="0" applyFill="1" applyBorder="1"/>
    <xf numFmtId="0" fontId="5" fillId="8" borderId="3" xfId="0" applyFont="1" applyFill="1" applyBorder="1" applyAlignment="1">
      <alignment horizontal="center" vertical="center"/>
    </xf>
    <xf numFmtId="164" fontId="0" fillId="2" borderId="13" xfId="1" applyNumberFormat="1" applyFont="1" applyFill="1" applyBorder="1"/>
    <xf numFmtId="164" fontId="0" fillId="2" borderId="8" xfId="1" applyNumberFormat="1" applyFont="1" applyFill="1" applyBorder="1"/>
    <xf numFmtId="164" fontId="0" fillId="2" borderId="12" xfId="1" applyNumberFormat="1" applyFont="1" applyFill="1" applyBorder="1"/>
    <xf numFmtId="0" fontId="0" fillId="2" borderId="6" xfId="0" applyFill="1" applyBorder="1"/>
    <xf numFmtId="164" fontId="0" fillId="2" borderId="6" xfId="1" applyNumberFormat="1" applyFont="1" applyFill="1" applyBorder="1"/>
    <xf numFmtId="164" fontId="0" fillId="2" borderId="14" xfId="1" applyNumberFormat="1" applyFont="1" applyFill="1" applyBorder="1"/>
    <xf numFmtId="0" fontId="2" fillId="10" borderId="4" xfId="0" applyFont="1" applyFill="1" applyBorder="1"/>
    <xf numFmtId="0" fontId="0" fillId="10" borderId="15" xfId="0" applyFill="1" applyBorder="1"/>
    <xf numFmtId="9" fontId="0" fillId="10" borderId="5" xfId="0" applyNumberFormat="1" applyFill="1" applyBorder="1"/>
    <xf numFmtId="43" fontId="0" fillId="10" borderId="15" xfId="1" applyFont="1" applyFill="1" applyBorder="1"/>
    <xf numFmtId="43" fontId="0" fillId="10" borderId="5" xfId="1" applyFont="1" applyFill="1" applyBorder="1"/>
    <xf numFmtId="0" fontId="2" fillId="5" borderId="4" xfId="0" applyFont="1" applyFill="1" applyBorder="1" applyAlignment="1">
      <alignment horizontal="left"/>
    </xf>
    <xf numFmtId="0" fontId="0" fillId="5" borderId="15" xfId="0" applyFill="1" applyBorder="1" applyAlignment="1">
      <alignment horizontal="left"/>
    </xf>
    <xf numFmtId="9" fontId="0" fillId="5" borderId="5" xfId="2" applyFont="1" applyFill="1" applyBorder="1" applyAlignment="1">
      <alignment horizontal="left"/>
    </xf>
    <xf numFmtId="43" fontId="0" fillId="5" borderId="15" xfId="1" applyFont="1" applyFill="1" applyBorder="1" applyAlignment="1">
      <alignment horizontal="left"/>
    </xf>
    <xf numFmtId="43" fontId="0" fillId="5" borderId="5" xfId="1" applyFont="1" applyFill="1" applyBorder="1" applyAlignment="1">
      <alignment horizontal="left"/>
    </xf>
    <xf numFmtId="0" fontId="17" fillId="0" borderId="0" xfId="3"/>
    <xf numFmtId="164" fontId="0" fillId="2" borderId="1" xfId="1" applyNumberFormat="1" applyFont="1" applyFill="1" applyBorder="1" applyAlignment="1">
      <alignment horizontal="center" vertical="center"/>
    </xf>
    <xf numFmtId="9" fontId="0" fillId="2" borderId="1" xfId="0" applyNumberFormat="1" applyFill="1" applyBorder="1" applyAlignment="1">
      <alignment horizontal="center" vertical="center"/>
    </xf>
    <xf numFmtId="0" fontId="0" fillId="2" borderId="1" xfId="0" applyFill="1" applyBorder="1" applyAlignment="1">
      <alignment horizontal="center" vertical="center"/>
    </xf>
    <xf numFmtId="9" fontId="0" fillId="2" borderId="1" xfId="2" applyFont="1" applyFill="1" applyBorder="1"/>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alculations/HK/CEEW%20-%20Key%20Outcomes%2031Oc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VSM output"/>
      <sheetName val="Value-add - EV"/>
      <sheetName val="Value-add - ICEV"/>
      <sheetName val="Jobs - EV"/>
      <sheetName val="Jobs - ICEV"/>
      <sheetName val="Oil import"/>
      <sheetName val="Revenue"/>
      <sheetName val="GHG emissions"/>
      <sheetName val="CO Emissions"/>
      <sheetName val="NOx Emissions"/>
      <sheetName val="PM Emissions"/>
      <sheetName val="TCO"/>
    </sheetNames>
    <sheetDataSet>
      <sheetData sheetId="0" refreshError="1"/>
      <sheetData sheetId="1" refreshError="1"/>
      <sheetData sheetId="2" refreshError="1"/>
      <sheetData sheetId="3">
        <row r="5">
          <cell r="T5">
            <v>58136.287499999999</v>
          </cell>
        </row>
        <row r="6">
          <cell r="T6">
            <v>183073.85714285713</v>
          </cell>
        </row>
        <row r="7">
          <cell r="T7">
            <v>777642.96969696973</v>
          </cell>
        </row>
        <row r="8">
          <cell r="T8">
            <v>6000000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3" Type="http://schemas.openxmlformats.org/officeDocument/2006/relationships/hyperlink" Target="https://shaktifoundation.in/wp-content/uploads/2017/06/WRI-2015-India-Specific-Road-Transport-Emission-Factors.pdf" TargetMode="External"/><Relationship Id="rId2" Type="http://schemas.openxmlformats.org/officeDocument/2006/relationships/hyperlink" Target="https://shaktifoundation.in/wp-content/uploads/2017/06/WRI-2015-India-Specific-Road-Transport-Emission-Factors.pdf" TargetMode="External"/><Relationship Id="rId1" Type="http://schemas.openxmlformats.org/officeDocument/2006/relationships/hyperlink" Target="https://shaktifoundation.in/wp-content/uploads/2017/06/WRI-2015-India-Specific-Road-Transport-Emission-Factor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7EFC-ABF0-4653-BEC5-2D521CFDC2B0}">
  <dimension ref="B2:C14"/>
  <sheetViews>
    <sheetView tabSelected="1" zoomScale="90" zoomScaleNormal="90" workbookViewId="0"/>
  </sheetViews>
  <sheetFormatPr defaultRowHeight="15" x14ac:dyDescent="0.25"/>
  <cols>
    <col min="1" max="1" width="9.140625" style="1"/>
    <col min="2" max="2" width="15.28515625" style="1" customWidth="1"/>
    <col min="3" max="3" width="77.85546875" style="1" customWidth="1"/>
    <col min="4" max="16384" width="9.140625" style="1"/>
  </cols>
  <sheetData>
    <row r="2" spans="2:3" x14ac:dyDescent="0.25">
      <c r="B2" s="114" t="s">
        <v>142</v>
      </c>
      <c r="C2" s="114" t="s">
        <v>143</v>
      </c>
    </row>
    <row r="3" spans="2:3" ht="44.25" customHeight="1" x14ac:dyDescent="0.25">
      <c r="B3" s="123" t="s">
        <v>144</v>
      </c>
      <c r="C3" s="124" t="s">
        <v>145</v>
      </c>
    </row>
    <row r="4" spans="2:3" ht="44.25" customHeight="1" x14ac:dyDescent="0.25">
      <c r="B4" s="123" t="s">
        <v>146</v>
      </c>
      <c r="C4" s="124" t="s">
        <v>147</v>
      </c>
    </row>
    <row r="5" spans="2:3" ht="44.25" customHeight="1" x14ac:dyDescent="0.25">
      <c r="B5" s="123" t="s">
        <v>146</v>
      </c>
      <c r="C5" s="124" t="s">
        <v>148</v>
      </c>
    </row>
    <row r="6" spans="2:3" ht="44.25" customHeight="1" x14ac:dyDescent="0.25">
      <c r="B6" s="123" t="s">
        <v>149</v>
      </c>
      <c r="C6" s="124" t="s">
        <v>150</v>
      </c>
    </row>
    <row r="7" spans="2:3" ht="44.25" customHeight="1" x14ac:dyDescent="0.25">
      <c r="B7" s="123" t="s">
        <v>151</v>
      </c>
      <c r="C7" s="124" t="s">
        <v>152</v>
      </c>
    </row>
    <row r="8" spans="2:3" ht="44.25" customHeight="1" x14ac:dyDescent="0.25">
      <c r="B8" s="123" t="s">
        <v>153</v>
      </c>
      <c r="C8" s="124" t="s">
        <v>154</v>
      </c>
    </row>
    <row r="9" spans="2:3" ht="45" customHeight="1" x14ac:dyDescent="0.25">
      <c r="B9" s="123" t="s">
        <v>155</v>
      </c>
      <c r="C9" s="124" t="s">
        <v>156</v>
      </c>
    </row>
    <row r="10" spans="2:3" ht="45" customHeight="1" x14ac:dyDescent="0.25">
      <c r="B10" s="123" t="s">
        <v>218</v>
      </c>
      <c r="C10" s="124" t="s">
        <v>219</v>
      </c>
    </row>
    <row r="11" spans="2:3" ht="26.25" customHeight="1" x14ac:dyDescent="0.25">
      <c r="B11" s="123" t="s">
        <v>220</v>
      </c>
      <c r="C11" s="147" t="s">
        <v>221</v>
      </c>
    </row>
    <row r="12" spans="2:3" ht="26.25" customHeight="1" x14ac:dyDescent="0.25">
      <c r="B12" s="123" t="s">
        <v>201</v>
      </c>
      <c r="C12" s="148"/>
    </row>
    <row r="13" spans="2:3" ht="27" customHeight="1" x14ac:dyDescent="0.25">
      <c r="B13" s="123" t="s">
        <v>195</v>
      </c>
      <c r="C13" s="149"/>
    </row>
    <row r="14" spans="2:3" ht="27" customHeight="1" x14ac:dyDescent="0.25">
      <c r="B14" s="123" t="s">
        <v>258</v>
      </c>
      <c r="C14" s="30" t="s">
        <v>265</v>
      </c>
    </row>
  </sheetData>
  <mergeCells count="1">
    <mergeCell ref="C11:C13"/>
  </mergeCells>
  <hyperlinks>
    <hyperlink ref="B3" location="'VSM output'!A1" display="VSM output" xr:uid="{841E07B1-1B78-4E47-9758-89AC74B7C1F2}"/>
    <hyperlink ref="B4" location="'Value-add - EV'!A1" display="Value-add EV" xr:uid="{C6BE9384-324E-4C2A-B4D8-0B0AFAEA1A1C}"/>
    <hyperlink ref="B5" location="'Value-add - ICEV'!A1" display="Value-add EV" xr:uid="{112FE334-8EEE-4D0E-80BE-B12D14AA7E62}"/>
    <hyperlink ref="B6" location="'Jobs - EV'!A1" display="Jobs - EV" xr:uid="{D4E55B18-CDEC-4A3D-B460-DEC896BAFC4E}"/>
    <hyperlink ref="B7" location="'Jobs - ICEV'!A1" display="Jobs - ICEV" xr:uid="{AE6A33CE-B720-451B-A564-359817C6E472}"/>
    <hyperlink ref="B8" location="'Oil import'!A1" display="Oil import" xr:uid="{6520BEDF-CDC8-4C9A-BE58-A8919C4E9A3C}"/>
    <hyperlink ref="B9" location="Revenue!A1" display="Revenue" xr:uid="{7225C65F-EDC3-4495-8A6F-BE2EAADCDB64}"/>
    <hyperlink ref="B10" location="'GHG emissions'!A1" display="GHG emissions" xr:uid="{5B696A81-F3F3-40A8-8921-9DA1A824B697}"/>
    <hyperlink ref="B11" location="'CO Emissions'!A1" display="CO emissions" xr:uid="{F4FF9FFF-E35E-4D23-811E-EDD3C7D12DBD}"/>
    <hyperlink ref="B12" location="'NOx Emissions'!A1" display="NOx emissions" xr:uid="{B7A270EF-9C15-4595-B5C5-85939DCA25D9}"/>
    <hyperlink ref="B13" location="'PM Emissions'!A1" display="PM emissions" xr:uid="{70E2507D-96D9-42E8-A013-8926518216AF}"/>
    <hyperlink ref="B14" location="TCO!A1" display="TCO" xr:uid="{74790935-EED3-4F2C-85CF-115142859B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E98BD-3DE4-492F-966D-029E268A5411}">
  <dimension ref="A1:AH252"/>
  <sheetViews>
    <sheetView zoomScale="80" zoomScaleNormal="80" workbookViewId="0"/>
  </sheetViews>
  <sheetFormatPr defaultRowHeight="15" x14ac:dyDescent="0.25"/>
  <cols>
    <col min="1" max="1" width="7.85546875" style="1" customWidth="1"/>
    <col min="2" max="2" width="5.5703125" style="1" customWidth="1"/>
    <col min="3" max="4" width="13.5703125" style="1" customWidth="1"/>
    <col min="5" max="5" width="13.42578125" style="1" bestFit="1" customWidth="1"/>
    <col min="6" max="29" width="12.42578125" style="1" customWidth="1"/>
    <col min="30" max="30" width="9.140625" style="1"/>
    <col min="31" max="31" width="10.140625" style="1" customWidth="1"/>
    <col min="32" max="33" width="14" style="1" customWidth="1"/>
    <col min="34" max="34" width="16.140625" style="1" customWidth="1"/>
    <col min="35" max="16384" width="9.140625" style="1"/>
  </cols>
  <sheetData>
    <row r="1" spans="1:34" ht="15.75" x14ac:dyDescent="0.25">
      <c r="AE1" s="155" t="s">
        <v>42</v>
      </c>
      <c r="AF1" s="156"/>
      <c r="AG1" s="156"/>
      <c r="AH1" s="157"/>
    </row>
    <row r="2" spans="1:34" x14ac:dyDescent="0.25">
      <c r="C2" s="2" t="s">
        <v>202</v>
      </c>
    </row>
    <row r="3" spans="1:34" x14ac:dyDescent="0.25">
      <c r="C3" s="122" t="s">
        <v>21</v>
      </c>
      <c r="D3" s="36" t="s">
        <v>201</v>
      </c>
    </row>
    <row r="4" spans="1:34" x14ac:dyDescent="0.25">
      <c r="C4" s="33" t="s">
        <v>13</v>
      </c>
      <c r="D4" s="98">
        <f>SUM(E30:E41)</f>
        <v>4854.8411099843534</v>
      </c>
      <c r="AE4" s="2" t="s">
        <v>157</v>
      </c>
      <c r="AF4" s="2"/>
    </row>
    <row r="5" spans="1:34" x14ac:dyDescent="0.25">
      <c r="C5" s="43" t="s">
        <v>14</v>
      </c>
      <c r="D5" s="103">
        <f>SUM(E60:E71)</f>
        <v>3984.879440101487</v>
      </c>
      <c r="AE5" s="29" t="s">
        <v>30</v>
      </c>
      <c r="AF5" s="29" t="s">
        <v>158</v>
      </c>
      <c r="AG5" s="70" t="s">
        <v>159</v>
      </c>
    </row>
    <row r="6" spans="1:34" x14ac:dyDescent="0.25">
      <c r="C6" s="33" t="s">
        <v>15</v>
      </c>
      <c r="D6" s="100">
        <f>SUM(E90:E101)</f>
        <v>3735.4431380226788</v>
      </c>
      <c r="AE6" s="30" t="s">
        <v>25</v>
      </c>
      <c r="AF6" s="3">
        <v>9765</v>
      </c>
      <c r="AG6" s="69" t="s">
        <v>160</v>
      </c>
    </row>
    <row r="7" spans="1:34" x14ac:dyDescent="0.25">
      <c r="C7" s="43" t="s">
        <v>17</v>
      </c>
      <c r="D7" s="103">
        <f>SUM(E120:E131)</f>
        <v>3125.3599168573587</v>
      </c>
      <c r="AE7" s="30" t="s">
        <v>27</v>
      </c>
      <c r="AF7" s="3">
        <v>33500</v>
      </c>
      <c r="AG7" s="69" t="s">
        <v>161</v>
      </c>
    </row>
    <row r="8" spans="1:34" x14ac:dyDescent="0.25">
      <c r="C8" s="33" t="s">
        <v>16</v>
      </c>
      <c r="D8" s="100">
        <f>SUM(E150:E161)</f>
        <v>6084.5285206594463</v>
      </c>
      <c r="AE8" s="30" t="s">
        <v>26</v>
      </c>
      <c r="AF8" s="3">
        <v>11560</v>
      </c>
      <c r="AG8" s="69" t="s">
        <v>160</v>
      </c>
    </row>
    <row r="9" spans="1:34" x14ac:dyDescent="0.25">
      <c r="C9" s="43" t="s">
        <v>20</v>
      </c>
      <c r="D9" s="103">
        <f>SUM(E180:E191)</f>
        <v>5040.2063566938441</v>
      </c>
      <c r="AE9" s="30" t="s">
        <v>28</v>
      </c>
      <c r="AF9" s="3">
        <v>70000</v>
      </c>
      <c r="AG9" s="69" t="s">
        <v>162</v>
      </c>
    </row>
    <row r="10" spans="1:34" x14ac:dyDescent="0.25">
      <c r="C10" s="33" t="s">
        <v>18</v>
      </c>
      <c r="D10" s="100">
        <f>SUM(E210:E221)</f>
        <v>4231.3136301166651</v>
      </c>
      <c r="AE10" s="30" t="s">
        <v>4</v>
      </c>
      <c r="AF10" s="3">
        <v>62237.5</v>
      </c>
      <c r="AG10" s="69" t="s">
        <v>163</v>
      </c>
    </row>
    <row r="11" spans="1:34" x14ac:dyDescent="0.25">
      <c r="C11" s="47" t="s">
        <v>19</v>
      </c>
      <c r="D11" s="104">
        <f>SUM(E240:E251)</f>
        <v>3512.2456745415871</v>
      </c>
      <c r="AG11" s="69" t="s">
        <v>164</v>
      </c>
    </row>
    <row r="12" spans="1:34" x14ac:dyDescent="0.25">
      <c r="AG12" s="69"/>
    </row>
    <row r="13" spans="1:34" x14ac:dyDescent="0.25">
      <c r="C13" s="2" t="s">
        <v>165</v>
      </c>
      <c r="E13" s="131"/>
      <c r="F13" s="2" t="s">
        <v>166</v>
      </c>
      <c r="AE13" s="2" t="s">
        <v>203</v>
      </c>
    </row>
    <row r="14" spans="1:34" x14ac:dyDescent="0.25">
      <c r="C14" s="122" t="s">
        <v>30</v>
      </c>
      <c r="D14" s="122" t="s">
        <v>120</v>
      </c>
      <c r="E14" s="122" t="s">
        <v>168</v>
      </c>
      <c r="F14" s="122" t="s">
        <v>169</v>
      </c>
      <c r="G14" s="122" t="s">
        <v>170</v>
      </c>
      <c r="H14" s="122" t="s">
        <v>171</v>
      </c>
      <c r="I14" s="122" t="s">
        <v>172</v>
      </c>
      <c r="J14" s="122" t="s">
        <v>173</v>
      </c>
      <c r="K14" s="122" t="s">
        <v>174</v>
      </c>
      <c r="L14" s="122" t="s">
        <v>175</v>
      </c>
      <c r="M14" s="122" t="s">
        <v>176</v>
      </c>
      <c r="N14" s="122" t="s">
        <v>177</v>
      </c>
      <c r="O14" s="122" t="s">
        <v>178</v>
      </c>
      <c r="P14" s="122" t="s">
        <v>179</v>
      </c>
      <c r="Q14" s="122" t="s">
        <v>180</v>
      </c>
      <c r="R14" s="122" t="s">
        <v>181</v>
      </c>
      <c r="S14" s="122" t="s">
        <v>182</v>
      </c>
      <c r="T14" s="122" t="s">
        <v>183</v>
      </c>
      <c r="U14" s="122" t="s">
        <v>184</v>
      </c>
      <c r="V14" s="122" t="s">
        <v>185</v>
      </c>
      <c r="W14" s="122" t="s">
        <v>186</v>
      </c>
      <c r="X14" s="122" t="s">
        <v>187</v>
      </c>
      <c r="Y14" s="122" t="s">
        <v>188</v>
      </c>
      <c r="Z14" s="122" t="s">
        <v>189</v>
      </c>
      <c r="AA14" s="122" t="s">
        <v>190</v>
      </c>
      <c r="AB14" s="122" t="s">
        <v>191</v>
      </c>
      <c r="AC14" s="122" t="s">
        <v>192</v>
      </c>
      <c r="AE14" s="29" t="s">
        <v>30</v>
      </c>
      <c r="AF14" s="29" t="s">
        <v>120</v>
      </c>
      <c r="AG14" s="29" t="s">
        <v>193</v>
      </c>
      <c r="AH14" s="29" t="s">
        <v>194</v>
      </c>
    </row>
    <row r="15" spans="1:34" ht="15" customHeight="1" x14ac:dyDescent="0.25">
      <c r="A15" s="163" t="s">
        <v>13</v>
      </c>
      <c r="C15" s="126" t="s">
        <v>25</v>
      </c>
      <c r="D15" s="127" t="s">
        <v>8</v>
      </c>
      <c r="E15" s="128">
        <f>SUM(F15:AC15)</f>
        <v>259121280.88824371</v>
      </c>
      <c r="F15" s="129">
        <v>34486028.443696767</v>
      </c>
      <c r="G15" s="130">
        <v>33699512.93140047</v>
      </c>
      <c r="H15" s="130">
        <v>32940408.497971877</v>
      </c>
      <c r="I15" s="130">
        <v>32052782.07594813</v>
      </c>
      <c r="J15" s="130">
        <v>30802562.415461317</v>
      </c>
      <c r="K15" s="130">
        <v>28847901.236573555</v>
      </c>
      <c r="L15" s="130">
        <v>25597266.797181271</v>
      </c>
      <c r="M15" s="130">
        <v>20332532.246689439</v>
      </c>
      <c r="N15" s="130">
        <v>13071803.379600644</v>
      </c>
      <c r="O15" s="130">
        <v>5770204.2908359496</v>
      </c>
      <c r="P15" s="130">
        <v>1383423.653128329</v>
      </c>
      <c r="Q15" s="130">
        <v>133772.5088401601</v>
      </c>
      <c r="R15" s="130">
        <v>3073.2017701972995</v>
      </c>
      <c r="S15" s="130">
        <v>9.2075151181552837</v>
      </c>
      <c r="T15" s="130">
        <v>1.6304514187234621E-3</v>
      </c>
      <c r="U15" s="130">
        <v>6.398846825497853E-9</v>
      </c>
      <c r="V15" s="130">
        <v>1.5723470799514305E-16</v>
      </c>
      <c r="W15" s="130">
        <v>5.1155408079104607E-27</v>
      </c>
      <c r="X15" s="130">
        <v>3.4842997781548336E-41</v>
      </c>
      <c r="Y15" s="130">
        <v>4.7354420978941439E-60</v>
      </c>
      <c r="Z15" s="130">
        <v>9.260842401146774E-85</v>
      </c>
      <c r="AA15" s="130">
        <v>9.4566230725663122E-117</v>
      </c>
      <c r="AB15" s="130">
        <v>1.7049435159539274E-157</v>
      </c>
      <c r="AC15" s="132">
        <v>8.3016990655955723E-209</v>
      </c>
      <c r="AE15" s="142" t="s">
        <v>25</v>
      </c>
      <c r="AF15" s="30" t="s">
        <v>8</v>
      </c>
      <c r="AG15" s="133">
        <v>1</v>
      </c>
      <c r="AH15" s="133">
        <v>1.7809999999999999</v>
      </c>
    </row>
    <row r="16" spans="1:34" x14ac:dyDescent="0.25">
      <c r="A16" s="164"/>
      <c r="C16" s="178" t="s">
        <v>27</v>
      </c>
      <c r="D16" s="134" t="s">
        <v>8</v>
      </c>
      <c r="E16" s="98">
        <f t="shared" ref="E16:E26" si="0">SUM(F16:AC16)</f>
        <v>6193999.3056668025</v>
      </c>
      <c r="F16" s="53">
        <v>661299.3742539949</v>
      </c>
      <c r="G16" s="57">
        <v>641313.94428238401</v>
      </c>
      <c r="H16" s="57">
        <v>612309.58762011142</v>
      </c>
      <c r="I16" s="57">
        <v>576317.79403779795</v>
      </c>
      <c r="J16" s="57">
        <v>533735.67077100161</v>
      </c>
      <c r="K16" s="57">
        <v>485973.39241416869</v>
      </c>
      <c r="L16" s="57">
        <v>444916.72330696601</v>
      </c>
      <c r="M16" s="57">
        <v>398796.7070734041</v>
      </c>
      <c r="N16" s="57">
        <v>348962.94428447902</v>
      </c>
      <c r="O16" s="57">
        <v>296923.12002223206</v>
      </c>
      <c r="P16" s="57">
        <v>249758.4056990371</v>
      </c>
      <c r="Q16" s="57">
        <v>211409.10007795173</v>
      </c>
      <c r="R16" s="57">
        <v>171704.76889524667</v>
      </c>
      <c r="S16" s="57">
        <v>132814.43953443423</v>
      </c>
      <c r="T16" s="57">
        <v>80265.265964642909</v>
      </c>
      <c r="U16" s="57">
        <v>62360.826310829914</v>
      </c>
      <c r="V16" s="57">
        <v>53417.878179745836</v>
      </c>
      <c r="W16" s="57">
        <v>55192.746282924069</v>
      </c>
      <c r="X16" s="57">
        <v>47339.870938920118</v>
      </c>
      <c r="Y16" s="57">
        <v>42687.455585206233</v>
      </c>
      <c r="Z16" s="57">
        <v>30806.928895230554</v>
      </c>
      <c r="AA16" s="57">
        <v>24327.274585781037</v>
      </c>
      <c r="AB16" s="57">
        <v>17115.159452754197</v>
      </c>
      <c r="AC16" s="61">
        <v>14249.927197558969</v>
      </c>
      <c r="AE16" s="181" t="s">
        <v>27</v>
      </c>
      <c r="AF16" s="30" t="s">
        <v>8</v>
      </c>
      <c r="AG16" s="133">
        <v>0.44</v>
      </c>
      <c r="AH16" s="133">
        <v>1.7809999999999999</v>
      </c>
    </row>
    <row r="17" spans="1:34" x14ac:dyDescent="0.25">
      <c r="A17" s="164"/>
      <c r="C17" s="179"/>
      <c r="D17" s="135" t="s">
        <v>9</v>
      </c>
      <c r="E17" s="103">
        <f t="shared" si="0"/>
        <v>6197366.7243255405</v>
      </c>
      <c r="F17" s="54">
        <v>679084.93199676753</v>
      </c>
      <c r="G17" s="136">
        <v>658561.99657359603</v>
      </c>
      <c r="H17" s="136">
        <v>628777.57163923327</v>
      </c>
      <c r="I17" s="136">
        <v>591817.78360849584</v>
      </c>
      <c r="J17" s="136">
        <v>548090.4198626416</v>
      </c>
      <c r="K17" s="136">
        <v>499043.58145220194</v>
      </c>
      <c r="L17" s="136">
        <v>456882.6987504292</v>
      </c>
      <c r="M17" s="136">
        <v>409522.29088222393</v>
      </c>
      <c r="N17" s="136">
        <v>358348.25574445259</v>
      </c>
      <c r="O17" s="136">
        <v>304908.8274066929</v>
      </c>
      <c r="P17" s="136">
        <v>256475.62443421892</v>
      </c>
      <c r="Q17" s="136">
        <v>217094.91939545161</v>
      </c>
      <c r="R17" s="136">
        <v>176322.74556480098</v>
      </c>
      <c r="S17" s="136">
        <v>136386.46602558039</v>
      </c>
      <c r="T17" s="136">
        <v>82423.989499144314</v>
      </c>
      <c r="U17" s="136">
        <v>64038.012348529512</v>
      </c>
      <c r="V17" s="136">
        <v>42603.215726177659</v>
      </c>
      <c r="W17" s="136">
        <v>34174.138794358456</v>
      </c>
      <c r="X17" s="136">
        <v>22498.15648582342</v>
      </c>
      <c r="Y17" s="136">
        <v>15224.871292240594</v>
      </c>
      <c r="Z17" s="136">
        <v>7925.4339896443735</v>
      </c>
      <c r="AA17" s="136">
        <v>4202.4082777740741</v>
      </c>
      <c r="AB17" s="136">
        <v>1711.5159452754187</v>
      </c>
      <c r="AC17" s="62">
        <v>1246.8686297864099</v>
      </c>
      <c r="AE17" s="182"/>
      <c r="AF17" s="30" t="s">
        <v>9</v>
      </c>
      <c r="AG17" s="133">
        <v>0.22</v>
      </c>
      <c r="AH17" s="133">
        <v>1.7809999999999999</v>
      </c>
    </row>
    <row r="18" spans="1:34" x14ac:dyDescent="0.25">
      <c r="A18" s="164"/>
      <c r="C18" s="180"/>
      <c r="D18" s="137" t="s">
        <v>10</v>
      </c>
      <c r="E18" s="138">
        <f t="shared" si="0"/>
        <v>2527941.0541884489</v>
      </c>
      <c r="F18" s="139">
        <v>274867.71057012014</v>
      </c>
      <c r="G18" s="140">
        <v>266560.8081369318</v>
      </c>
      <c r="H18" s="140">
        <v>254505.20756826113</v>
      </c>
      <c r="I18" s="140">
        <v>239545.29336534362</v>
      </c>
      <c r="J18" s="140">
        <v>221846.12232535498</v>
      </c>
      <c r="K18" s="140">
        <v>201993.83058779605</v>
      </c>
      <c r="L18" s="140">
        <v>184928.71139898326</v>
      </c>
      <c r="M18" s="140">
        <v>165759.02249994778</v>
      </c>
      <c r="N18" s="140">
        <v>145045.72256323081</v>
      </c>
      <c r="O18" s="140">
        <v>123415.47775985188</v>
      </c>
      <c r="P18" s="140">
        <v>103811.56227099337</v>
      </c>
      <c r="Q18" s="140">
        <v>87871.753088635174</v>
      </c>
      <c r="R18" s="140">
        <v>71368.730347657533</v>
      </c>
      <c r="S18" s="140">
        <v>55204.045772258716</v>
      </c>
      <c r="T18" s="140">
        <v>33362.090987748881</v>
      </c>
      <c r="U18" s="140">
        <v>25920.14785535718</v>
      </c>
      <c r="V18" s="140">
        <v>18679.871510708668</v>
      </c>
      <c r="W18" s="140">
        <v>16482.217383119787</v>
      </c>
      <c r="X18" s="140">
        <v>12186.501429821019</v>
      </c>
      <c r="Y18" s="140">
        <v>9539.634543872271</v>
      </c>
      <c r="Z18" s="140">
        <v>6007.9902824723467</v>
      </c>
      <c r="AA18" s="140">
        <v>4155.7148524654731</v>
      </c>
      <c r="AB18" s="140">
        <v>2567.2739179131286</v>
      </c>
      <c r="AC18" s="141">
        <v>2315.6131696033322</v>
      </c>
      <c r="AE18" s="183"/>
      <c r="AF18" s="30" t="s">
        <v>10</v>
      </c>
      <c r="AG18" s="133">
        <v>0.44</v>
      </c>
      <c r="AH18" s="133">
        <v>1.7809999999999999</v>
      </c>
    </row>
    <row r="19" spans="1:34" x14ac:dyDescent="0.25">
      <c r="A19" s="164"/>
      <c r="C19" s="178" t="s">
        <v>26</v>
      </c>
      <c r="D19" s="134" t="s">
        <v>8</v>
      </c>
      <c r="E19" s="98">
        <f t="shared" si="0"/>
        <v>37008065.541040979</v>
      </c>
      <c r="F19" s="53">
        <v>5109537.3069178294</v>
      </c>
      <c r="G19" s="57">
        <v>4881576.5356440172</v>
      </c>
      <c r="H19" s="57">
        <v>4609402.7159239836</v>
      </c>
      <c r="I19" s="57">
        <v>4286511.1205607057</v>
      </c>
      <c r="J19" s="57">
        <v>3897224.6674298719</v>
      </c>
      <c r="K19" s="57">
        <v>3441699.4414391313</v>
      </c>
      <c r="L19" s="57">
        <v>2929017.2361333575</v>
      </c>
      <c r="M19" s="57">
        <v>2386076.5006939773</v>
      </c>
      <c r="N19" s="57">
        <v>1844669.9523545203</v>
      </c>
      <c r="O19" s="57">
        <v>1340371.8559500885</v>
      </c>
      <c r="P19" s="57">
        <v>925347.65964162885</v>
      </c>
      <c r="Q19" s="57">
        <v>650755.36500497954</v>
      </c>
      <c r="R19" s="57">
        <v>372760.98279285652</v>
      </c>
      <c r="S19" s="57">
        <v>194087.001467283</v>
      </c>
      <c r="T19" s="57">
        <v>72269.255250690578</v>
      </c>
      <c r="U19" s="57">
        <v>35660.729629141933</v>
      </c>
      <c r="V19" s="57">
        <v>16827.132150809382</v>
      </c>
      <c r="W19" s="57">
        <v>8267.750356856026</v>
      </c>
      <c r="X19" s="57">
        <v>3973.1969173249768</v>
      </c>
      <c r="Y19" s="57">
        <v>1518.7213258802294</v>
      </c>
      <c r="Z19" s="57">
        <v>384.84794280288838</v>
      </c>
      <c r="AA19" s="57">
        <v>97.641155263093452</v>
      </c>
      <c r="AB19" s="57">
        <v>22.526203244857584</v>
      </c>
      <c r="AC19" s="61">
        <v>5.398154743508921</v>
      </c>
      <c r="AE19" s="181" t="s">
        <v>26</v>
      </c>
      <c r="AF19" s="30" t="s">
        <v>8</v>
      </c>
      <c r="AG19" s="133">
        <v>1</v>
      </c>
      <c r="AH19" s="133">
        <v>1</v>
      </c>
    </row>
    <row r="20" spans="1:34" x14ac:dyDescent="0.25">
      <c r="A20" s="164"/>
      <c r="C20" s="179"/>
      <c r="D20" s="135" t="s">
        <v>9</v>
      </c>
      <c r="E20" s="103">
        <f t="shared" si="0"/>
        <v>29758243.202299219</v>
      </c>
      <c r="F20" s="54">
        <v>4002596.1577060753</v>
      </c>
      <c r="G20" s="136">
        <v>3841840.9427001523</v>
      </c>
      <c r="H20" s="136">
        <v>3644326.5649197162</v>
      </c>
      <c r="I20" s="136">
        <v>3404432.5266871881</v>
      </c>
      <c r="J20" s="136">
        <v>3109135.471138054</v>
      </c>
      <c r="K20" s="136">
        <v>2757886.1655502962</v>
      </c>
      <c r="L20" s="136">
        <v>2357331.9904438052</v>
      </c>
      <c r="M20" s="136">
        <v>1928658.369819758</v>
      </c>
      <c r="N20" s="136">
        <v>1497403.6043592701</v>
      </c>
      <c r="O20" s="136">
        <v>1092628.0100766085</v>
      </c>
      <c r="P20" s="136">
        <v>757454.90513001091</v>
      </c>
      <c r="Q20" s="136">
        <v>534875.65976115479</v>
      </c>
      <c r="R20" s="136">
        <v>380397.24867701216</v>
      </c>
      <c r="S20" s="136">
        <v>241088.84955632652</v>
      </c>
      <c r="T20" s="136">
        <v>109407.30264919173</v>
      </c>
      <c r="U20" s="136">
        <v>54196.73862952675</v>
      </c>
      <c r="V20" s="136">
        <v>25964.313002880255</v>
      </c>
      <c r="W20" s="136">
        <v>12478.226569791335</v>
      </c>
      <c r="X20" s="136">
        <v>4309.3990993230818</v>
      </c>
      <c r="Y20" s="136">
        <v>1355.1253488322332</v>
      </c>
      <c r="Z20" s="136">
        <v>363.74973885539094</v>
      </c>
      <c r="AA20" s="136">
        <v>88.976482829695229</v>
      </c>
      <c r="AB20" s="136">
        <v>18.644065290416492</v>
      </c>
      <c r="AC20" s="62">
        <v>4.2601872734434343</v>
      </c>
      <c r="AE20" s="182"/>
      <c r="AF20" s="30" t="s">
        <v>9</v>
      </c>
      <c r="AG20" s="133">
        <v>0.5</v>
      </c>
      <c r="AH20" s="133">
        <v>0.5</v>
      </c>
    </row>
    <row r="21" spans="1:34" x14ac:dyDescent="0.25">
      <c r="A21" s="164"/>
      <c r="C21" s="180"/>
      <c r="D21" s="137" t="s">
        <v>10</v>
      </c>
      <c r="E21" s="138">
        <f t="shared" si="0"/>
        <v>694219.90994966717</v>
      </c>
      <c r="F21" s="139">
        <v>92113.125158861949</v>
      </c>
      <c r="G21" s="140">
        <v>88183.340254569019</v>
      </c>
      <c r="H21" s="140">
        <v>83435.0576776245</v>
      </c>
      <c r="I21" s="140">
        <v>77745.714747331396</v>
      </c>
      <c r="J21" s="140">
        <v>70825.196408661242</v>
      </c>
      <c r="K21" s="140">
        <v>62669.540303399575</v>
      </c>
      <c r="L21" s="140">
        <v>53437.758462427206</v>
      </c>
      <c r="M21" s="140">
        <v>43615.921175331394</v>
      </c>
      <c r="N21" s="140">
        <v>33783.567459953614</v>
      </c>
      <c r="O21" s="140">
        <v>24594.056975783453</v>
      </c>
      <c r="P21" s="140">
        <v>17010.608813798393</v>
      </c>
      <c r="Q21" s="140">
        <v>11984.91244671017</v>
      </c>
      <c r="R21" s="140">
        <v>15383.476147091373</v>
      </c>
      <c r="S21" s="140">
        <v>8884.0941043514922</v>
      </c>
      <c r="T21" s="140">
        <v>5623.0420469313058</v>
      </c>
      <c r="U21" s="140">
        <v>2781.3619259383831</v>
      </c>
      <c r="V21" s="140">
        <v>1323.4467573306074</v>
      </c>
      <c r="W21" s="140">
        <v>423.38728421729309</v>
      </c>
      <c r="X21" s="140">
        <v>256.1627634014863</v>
      </c>
      <c r="Y21" s="140">
        <v>119.74361144635262</v>
      </c>
      <c r="Z21" s="140">
        <v>23.152505618297297</v>
      </c>
      <c r="AA21" s="140">
        <v>2.4558707545450966</v>
      </c>
      <c r="AB21" s="140">
        <v>0.67087296813451847</v>
      </c>
      <c r="AC21" s="141">
        <v>0.11617516613177105</v>
      </c>
      <c r="AE21" s="183"/>
      <c r="AF21" s="30" t="s">
        <v>10</v>
      </c>
      <c r="AG21" s="133">
        <v>1</v>
      </c>
      <c r="AH21" s="133">
        <v>1</v>
      </c>
    </row>
    <row r="22" spans="1:34" x14ac:dyDescent="0.25">
      <c r="A22" s="164"/>
      <c r="C22" s="178" t="s">
        <v>28</v>
      </c>
      <c r="D22" s="134" t="s">
        <v>8</v>
      </c>
      <c r="E22" s="98">
        <f t="shared" si="0"/>
        <v>158712.19911713342</v>
      </c>
      <c r="F22" s="53">
        <v>34435.574891583034</v>
      </c>
      <c r="G22" s="57">
        <v>34319.786947423519</v>
      </c>
      <c r="H22" s="57">
        <v>30199.554979986489</v>
      </c>
      <c r="I22" s="57">
        <v>23537.838092403999</v>
      </c>
      <c r="J22" s="57">
        <v>16285.960945658175</v>
      </c>
      <c r="K22" s="57">
        <v>10015.727651596515</v>
      </c>
      <c r="L22" s="57">
        <v>5471.4192007418615</v>
      </c>
      <c r="M22" s="57">
        <v>2655.6024891965153</v>
      </c>
      <c r="N22" s="57">
        <v>1142.9795285767184</v>
      </c>
      <c r="O22" s="57">
        <v>434.86395478959946</v>
      </c>
      <c r="P22" s="57">
        <v>148.78931238775058</v>
      </c>
      <c r="Q22" s="57">
        <v>49.393042572153789</v>
      </c>
      <c r="R22" s="57">
        <v>11.928250186934086</v>
      </c>
      <c r="S22" s="57">
        <v>2.3841730362447029</v>
      </c>
      <c r="T22" s="57">
        <v>0.33223407619164619</v>
      </c>
      <c r="U22" s="57">
        <v>5.0048247709865532E-2</v>
      </c>
      <c r="V22" s="57">
        <v>1.0864572007102379E-2</v>
      </c>
      <c r="W22" s="57">
        <v>2.0736202445150271E-3</v>
      </c>
      <c r="X22" s="57">
        <v>3.7337459912037863E-4</v>
      </c>
      <c r="Y22" s="57">
        <v>5.762423719024208E-5</v>
      </c>
      <c r="Z22" s="57">
        <v>5.4789251865523848E-6</v>
      </c>
      <c r="AA22" s="57">
        <v>0</v>
      </c>
      <c r="AB22" s="57">
        <v>0</v>
      </c>
      <c r="AC22" s="61">
        <v>0</v>
      </c>
      <c r="AE22" s="181" t="s">
        <v>28</v>
      </c>
      <c r="AF22" s="30" t="s">
        <v>8</v>
      </c>
      <c r="AG22" s="133">
        <v>1</v>
      </c>
      <c r="AH22" s="133">
        <v>1</v>
      </c>
    </row>
    <row r="23" spans="1:34" x14ac:dyDescent="0.25">
      <c r="A23" s="164"/>
      <c r="C23" s="179"/>
      <c r="D23" s="135" t="s">
        <v>9</v>
      </c>
      <c r="E23" s="103">
        <f t="shared" si="0"/>
        <v>12280808.97387686</v>
      </c>
      <c r="F23" s="54">
        <v>3271379.6147003481</v>
      </c>
      <c r="G23" s="136">
        <v>2904886.6397554614</v>
      </c>
      <c r="H23" s="136">
        <v>2306416.9930793778</v>
      </c>
      <c r="I23" s="136">
        <v>1638664.7587994235</v>
      </c>
      <c r="J23" s="136">
        <v>1042263.5379091977</v>
      </c>
      <c r="K23" s="136">
        <v>593404.93935802742</v>
      </c>
      <c r="L23" s="136">
        <v>301910.94571758353</v>
      </c>
      <c r="M23" s="136">
        <v>137181.40232832631</v>
      </c>
      <c r="N23" s="136">
        <v>55523.272561837599</v>
      </c>
      <c r="O23" s="136">
        <v>19943.760685178087</v>
      </c>
      <c r="P23" s="136">
        <v>6464.8379529716203</v>
      </c>
      <c r="Q23" s="136">
        <v>2039.5482483538242</v>
      </c>
      <c r="R23" s="136">
        <v>563.74468848298625</v>
      </c>
      <c r="S23" s="136">
        <v>135.53401336563621</v>
      </c>
      <c r="T23" s="136">
        <v>23.651902090786077</v>
      </c>
      <c r="U23" s="136">
        <v>4.7545835324371684</v>
      </c>
      <c r="V23" s="136">
        <v>0.86838086753345811</v>
      </c>
      <c r="W23" s="136">
        <v>0.1430933943813375</v>
      </c>
      <c r="X23" s="136">
        <v>2.2674705842258565E-2</v>
      </c>
      <c r="Y23" s="136">
        <v>3.1254852968558289E-3</v>
      </c>
      <c r="Z23" s="136">
        <v>3.1884929632484678E-4</v>
      </c>
      <c r="AA23" s="136">
        <v>0</v>
      </c>
      <c r="AB23" s="136">
        <v>0</v>
      </c>
      <c r="AC23" s="62">
        <v>0</v>
      </c>
      <c r="AE23" s="182"/>
      <c r="AF23" s="30" t="s">
        <v>9</v>
      </c>
      <c r="AG23" s="133">
        <v>0.5</v>
      </c>
      <c r="AH23" s="133">
        <v>0.5</v>
      </c>
    </row>
    <row r="24" spans="1:34" x14ac:dyDescent="0.25">
      <c r="A24" s="164"/>
      <c r="C24" s="180"/>
      <c r="D24" s="137" t="s">
        <v>10</v>
      </c>
      <c r="E24" s="138">
        <f t="shared" si="0"/>
        <v>517086.68957492104</v>
      </c>
      <c r="F24" s="139">
        <v>137742.29956633048</v>
      </c>
      <c r="G24" s="140">
        <v>122311.01641075629</v>
      </c>
      <c r="H24" s="140">
        <v>97112.294445447507</v>
      </c>
      <c r="I24" s="140">
        <v>68996.410896817848</v>
      </c>
      <c r="J24" s="140">
        <v>43884.780543545181</v>
      </c>
      <c r="K24" s="140">
        <v>24985.47113086432</v>
      </c>
      <c r="L24" s="140">
        <v>12712.039819687729</v>
      </c>
      <c r="M24" s="140">
        <v>5776.0590454032135</v>
      </c>
      <c r="N24" s="140">
        <v>2337.8220026036888</v>
      </c>
      <c r="O24" s="140">
        <v>839.73729200749858</v>
      </c>
      <c r="P24" s="140">
        <v>272.20370328301567</v>
      </c>
      <c r="Q24" s="140">
        <v>85.87571572016104</v>
      </c>
      <c r="R24" s="140">
        <v>23.736618462441534</v>
      </c>
      <c r="S24" s="140">
        <v>5.7066952996057365</v>
      </c>
      <c r="T24" s="140">
        <v>0.99586956171730867</v>
      </c>
      <c r="U24" s="140">
        <v>0.20019299083945974</v>
      </c>
      <c r="V24" s="140">
        <v>3.3709090333823404E-2</v>
      </c>
      <c r="W24" s="140">
        <v>5.0854686652368718E-3</v>
      </c>
      <c r="X24" s="140">
        <v>7.3168509337710925E-4</v>
      </c>
      <c r="Y24" s="140">
        <v>9.0658182931691888E-5</v>
      </c>
      <c r="Z24" s="140">
        <v>9.2371961822866853E-6</v>
      </c>
      <c r="AA24" s="140">
        <v>0</v>
      </c>
      <c r="AB24" s="140">
        <v>0</v>
      </c>
      <c r="AC24" s="141">
        <v>0</v>
      </c>
      <c r="AE24" s="183"/>
      <c r="AF24" s="30" t="s">
        <v>10</v>
      </c>
      <c r="AG24" s="133">
        <v>1</v>
      </c>
      <c r="AH24" s="133">
        <v>1</v>
      </c>
    </row>
    <row r="25" spans="1:34" x14ac:dyDescent="0.25">
      <c r="A25" s="164"/>
      <c r="C25" s="178" t="s">
        <v>32</v>
      </c>
      <c r="D25" s="135" t="s">
        <v>9</v>
      </c>
      <c r="E25" s="103">
        <f t="shared" si="0"/>
        <v>3211382.6310196365</v>
      </c>
      <c r="F25" s="54">
        <v>329919.47509886738</v>
      </c>
      <c r="G25" s="136">
        <v>347520.55684578617</v>
      </c>
      <c r="H25" s="136">
        <v>361487.42901151517</v>
      </c>
      <c r="I25" s="136">
        <v>370053.04182703292</v>
      </c>
      <c r="J25" s="136">
        <v>370761.41575404786</v>
      </c>
      <c r="K25" s="136">
        <v>361496.26973517903</v>
      </c>
      <c r="L25" s="136">
        <v>323015.31412382767</v>
      </c>
      <c r="M25" s="136">
        <v>270552.17550998635</v>
      </c>
      <c r="N25" s="136">
        <v>207594.6242892103</v>
      </c>
      <c r="O25" s="136">
        <v>137672.94630194432</v>
      </c>
      <c r="P25" s="136">
        <v>77736.59843125139</v>
      </c>
      <c r="Q25" s="136">
        <v>36402.989611629208</v>
      </c>
      <c r="R25" s="136">
        <v>14768.047546501979</v>
      </c>
      <c r="S25" s="136">
        <v>2401.7469328557354</v>
      </c>
      <c r="T25" s="136">
        <v>0</v>
      </c>
      <c r="U25" s="136">
        <v>0</v>
      </c>
      <c r="V25" s="136">
        <v>0</v>
      </c>
      <c r="W25" s="136">
        <v>0</v>
      </c>
      <c r="X25" s="136">
        <v>0</v>
      </c>
      <c r="Y25" s="136">
        <v>0</v>
      </c>
      <c r="Z25" s="136">
        <v>0</v>
      </c>
      <c r="AA25" s="136">
        <v>0</v>
      </c>
      <c r="AB25" s="136">
        <v>0</v>
      </c>
      <c r="AC25" s="62">
        <v>0</v>
      </c>
      <c r="AE25" s="181" t="s">
        <v>4</v>
      </c>
      <c r="AF25" s="30" t="s">
        <v>9</v>
      </c>
      <c r="AG25" s="133">
        <v>4.7277330207501862</v>
      </c>
      <c r="AH25" s="133">
        <v>4.7277330207501862</v>
      </c>
    </row>
    <row r="26" spans="1:34" x14ac:dyDescent="0.25">
      <c r="A26" s="164"/>
      <c r="C26" s="180"/>
      <c r="D26" s="137" t="s">
        <v>10</v>
      </c>
      <c r="E26" s="138">
        <f t="shared" si="0"/>
        <v>65521.200092660634</v>
      </c>
      <c r="F26" s="139">
        <v>6733.0505122217828</v>
      </c>
      <c r="G26" s="140">
        <v>7091.8135517440824</v>
      </c>
      <c r="H26" s="140">
        <v>7376.3741404195771</v>
      </c>
      <c r="I26" s="140">
        <v>7550.6907268236782</v>
      </c>
      <c r="J26" s="140">
        <v>7564.6743948592393</v>
      </c>
      <c r="K26" s="140">
        <v>7375.1790740883062</v>
      </c>
      <c r="L26" s="140">
        <v>6589.6893546044539</v>
      </c>
      <c r="M26" s="140">
        <v>5519.0709506199764</v>
      </c>
      <c r="N26" s="140">
        <v>4234.5201622870673</v>
      </c>
      <c r="O26" s="140">
        <v>2808.0827481720016</v>
      </c>
      <c r="P26" s="140">
        <v>1585.4774076831084</v>
      </c>
      <c r="Q26" s="140">
        <v>742.41176294404227</v>
      </c>
      <c r="R26" s="140">
        <v>301.183428158433</v>
      </c>
      <c r="S26" s="140">
        <v>48.981878034878434</v>
      </c>
      <c r="T26" s="140">
        <v>0</v>
      </c>
      <c r="U26" s="140">
        <v>0</v>
      </c>
      <c r="V26" s="140">
        <v>0</v>
      </c>
      <c r="W26" s="140">
        <v>0</v>
      </c>
      <c r="X26" s="140">
        <v>0</v>
      </c>
      <c r="Y26" s="140">
        <v>0</v>
      </c>
      <c r="Z26" s="140">
        <v>0</v>
      </c>
      <c r="AA26" s="140">
        <v>0</v>
      </c>
      <c r="AB26" s="140">
        <v>0</v>
      </c>
      <c r="AC26" s="141">
        <v>0</v>
      </c>
      <c r="AE26" s="183"/>
      <c r="AF26" s="30" t="s">
        <v>10</v>
      </c>
      <c r="AG26" s="133">
        <v>4.7277330207501862</v>
      </c>
      <c r="AH26" s="133">
        <v>4.7277330207501862</v>
      </c>
    </row>
    <row r="27" spans="1:34" x14ac:dyDescent="0.25">
      <c r="AG27" s="1" t="s">
        <v>216</v>
      </c>
    </row>
    <row r="28" spans="1:34" x14ac:dyDescent="0.25">
      <c r="C28" s="2" t="s">
        <v>202</v>
      </c>
      <c r="E28" s="131"/>
      <c r="F28" s="2" t="s">
        <v>166</v>
      </c>
    </row>
    <row r="29" spans="1:34" x14ac:dyDescent="0.25">
      <c r="C29" s="51" t="s">
        <v>30</v>
      </c>
      <c r="D29" s="51" t="s">
        <v>120</v>
      </c>
      <c r="E29" s="51" t="s">
        <v>7</v>
      </c>
      <c r="F29" s="51" t="s">
        <v>169</v>
      </c>
      <c r="G29" s="51" t="s">
        <v>170</v>
      </c>
      <c r="H29" s="51" t="s">
        <v>171</v>
      </c>
      <c r="I29" s="51" t="s">
        <v>172</v>
      </c>
      <c r="J29" s="51" t="s">
        <v>173</v>
      </c>
      <c r="K29" s="51" t="s">
        <v>174</v>
      </c>
      <c r="L29" s="51" t="s">
        <v>175</v>
      </c>
      <c r="M29" s="51" t="s">
        <v>176</v>
      </c>
      <c r="N29" s="51" t="s">
        <v>177</v>
      </c>
      <c r="O29" s="51" t="s">
        <v>178</v>
      </c>
      <c r="P29" s="51" t="s">
        <v>179</v>
      </c>
      <c r="Q29" s="51" t="s">
        <v>180</v>
      </c>
      <c r="R29" s="51" t="s">
        <v>181</v>
      </c>
      <c r="S29" s="51" t="s">
        <v>182</v>
      </c>
      <c r="T29" s="51" t="s">
        <v>183</v>
      </c>
      <c r="U29" s="51" t="s">
        <v>184</v>
      </c>
      <c r="V29" s="51" t="s">
        <v>185</v>
      </c>
      <c r="W29" s="51" t="s">
        <v>186</v>
      </c>
      <c r="X29" s="51" t="s">
        <v>187</v>
      </c>
      <c r="Y29" s="51" t="s">
        <v>188</v>
      </c>
      <c r="Z29" s="51" t="s">
        <v>189</v>
      </c>
      <c r="AA29" s="51" t="s">
        <v>190</v>
      </c>
      <c r="AB29" s="51" t="s">
        <v>191</v>
      </c>
      <c r="AC29" s="51" t="s">
        <v>192</v>
      </c>
    </row>
    <row r="30" spans="1:34" ht="15" customHeight="1" x14ac:dyDescent="0.25">
      <c r="A30" s="176" t="s">
        <v>13</v>
      </c>
      <c r="C30" s="126" t="s">
        <v>25</v>
      </c>
      <c r="D30" s="127" t="s">
        <v>8</v>
      </c>
      <c r="E30" s="128">
        <f>SUM(F30:AC30)</f>
        <v>2531.363027129295</v>
      </c>
      <c r="F30" s="129">
        <f t="shared" ref="F30:P30" si="1">F15*$AG$15*$AF$6/10^9</f>
        <v>336.75606775269893</v>
      </c>
      <c r="G30" s="130">
        <f t="shared" si="1"/>
        <v>329.0757437751256</v>
      </c>
      <c r="H30" s="130">
        <f t="shared" si="1"/>
        <v>321.6630889826954</v>
      </c>
      <c r="I30" s="130">
        <f t="shared" si="1"/>
        <v>312.99541697163346</v>
      </c>
      <c r="J30" s="130">
        <f t="shared" si="1"/>
        <v>300.78702198697971</v>
      </c>
      <c r="K30" s="130">
        <f t="shared" si="1"/>
        <v>281.69975557514073</v>
      </c>
      <c r="L30" s="130">
        <f t="shared" si="1"/>
        <v>249.95731027447511</v>
      </c>
      <c r="M30" s="130">
        <f t="shared" si="1"/>
        <v>198.54717738892236</v>
      </c>
      <c r="N30" s="130">
        <f t="shared" si="1"/>
        <v>127.6461600018003</v>
      </c>
      <c r="O30" s="130">
        <f t="shared" si="1"/>
        <v>56.346044900013048</v>
      </c>
      <c r="P30" s="130">
        <f t="shared" si="1"/>
        <v>13.509131972798132</v>
      </c>
      <c r="Q30" s="130">
        <f t="shared" ref="Q30:AC30" si="2">Q15*$AH$15*$AF$6/10^9</f>
        <v>2.3264999054558348</v>
      </c>
      <c r="R30" s="130">
        <f t="shared" si="2"/>
        <v>5.3447481024324381E-2</v>
      </c>
      <c r="S30" s="130">
        <f t="shared" si="2"/>
        <v>1.6013217691436847E-4</v>
      </c>
      <c r="T30" s="130">
        <f t="shared" si="2"/>
        <v>2.8355938782929434E-8</v>
      </c>
      <c r="U30" s="130">
        <f t="shared" si="2"/>
        <v>1.1128532060600702E-13</v>
      </c>
      <c r="V30" s="130">
        <f t="shared" si="2"/>
        <v>2.7345419208827505E-21</v>
      </c>
      <c r="W30" s="130">
        <f t="shared" si="2"/>
        <v>8.8966748916846491E-32</v>
      </c>
      <c r="X30" s="130">
        <f t="shared" si="2"/>
        <v>6.0597077641287548E-46</v>
      </c>
      <c r="Y30" s="130">
        <f t="shared" si="2"/>
        <v>8.2356275505052568E-65</v>
      </c>
      <c r="Z30" s="130">
        <f t="shared" si="2"/>
        <v>1.6105961649006007E-89</v>
      </c>
      <c r="AA30" s="130">
        <f t="shared" si="2"/>
        <v>1.6446452918472947E-121</v>
      </c>
      <c r="AB30" s="130">
        <f t="shared" si="2"/>
        <v>2.9651465484689669E-162</v>
      </c>
      <c r="AC30" s="132">
        <f t="shared" si="2"/>
        <v>1.443787087398381E-213</v>
      </c>
    </row>
    <row r="31" spans="1:34" x14ac:dyDescent="0.25">
      <c r="A31" s="177"/>
      <c r="C31" s="178" t="s">
        <v>27</v>
      </c>
      <c r="D31" s="134" t="s">
        <v>8</v>
      </c>
      <c r="E31" s="98">
        <f t="shared" ref="E31:E41" si="3">SUM(F31:AC31)</f>
        <v>133.69348124047843</v>
      </c>
      <c r="F31" s="53">
        <f>F16*$AG$16*$AF$7/10^9</f>
        <v>9.7475527765038859</v>
      </c>
      <c r="G31" s="57">
        <f t="shared" ref="G31:P31" si="4">G16*$AG$16*$AF$7/10^9</f>
        <v>9.4529675387223424</v>
      </c>
      <c r="H31" s="57">
        <f t="shared" si="4"/>
        <v>9.0254433215204433</v>
      </c>
      <c r="I31" s="57">
        <f t="shared" si="4"/>
        <v>8.4949242841171415</v>
      </c>
      <c r="J31" s="57">
        <f t="shared" si="4"/>
        <v>7.8672637871645641</v>
      </c>
      <c r="K31" s="57">
        <f t="shared" si="4"/>
        <v>7.163247804184846</v>
      </c>
      <c r="L31" s="57">
        <f t="shared" si="4"/>
        <v>6.5580725015446788</v>
      </c>
      <c r="M31" s="57">
        <f t="shared" si="4"/>
        <v>5.8782634622619758</v>
      </c>
      <c r="N31" s="57">
        <f t="shared" si="4"/>
        <v>5.1437137987532209</v>
      </c>
      <c r="O31" s="57">
        <f t="shared" si="4"/>
        <v>4.376646789127701</v>
      </c>
      <c r="P31" s="57">
        <f t="shared" si="4"/>
        <v>3.6814389000038066</v>
      </c>
      <c r="Q31" s="57">
        <f>Q16*$AH$16*$AF$7/10^9</f>
        <v>12.613406842500874</v>
      </c>
      <c r="R31" s="57">
        <f t="shared" ref="R31:AC31" si="5">R16*$AH$16*$AF$7/10^9</f>
        <v>10.244507478981548</v>
      </c>
      <c r="S31" s="57">
        <f t="shared" si="5"/>
        <v>7.9241743131627169</v>
      </c>
      <c r="T31" s="57">
        <f t="shared" si="5"/>
        <v>4.7889066958814714</v>
      </c>
      <c r="U31" s="57">
        <f t="shared" si="5"/>
        <v>3.7206651605962007</v>
      </c>
      <c r="V31" s="57">
        <f t="shared" si="5"/>
        <v>3.187097574777265</v>
      </c>
      <c r="W31" s="57">
        <f t="shared" si="5"/>
        <v>3.2929924178512402</v>
      </c>
      <c r="X31" s="57">
        <f t="shared" si="5"/>
        <v>2.8244623897642605</v>
      </c>
      <c r="Y31" s="57">
        <f t="shared" si="5"/>
        <v>2.5468830063079526</v>
      </c>
      <c r="Z31" s="57">
        <f t="shared" si="5"/>
        <v>1.8380492021405881</v>
      </c>
      <c r="AA31" s="57">
        <f t="shared" si="5"/>
        <v>1.4514503472487468</v>
      </c>
      <c r="AB31" s="57">
        <f t="shared" si="5"/>
        <v>1.0211503160094</v>
      </c>
      <c r="AC31" s="61">
        <f t="shared" si="5"/>
        <v>0.85020053135155937</v>
      </c>
    </row>
    <row r="32" spans="1:34" x14ac:dyDescent="0.25">
      <c r="A32" s="177"/>
      <c r="C32" s="179"/>
      <c r="D32" s="135" t="s">
        <v>9</v>
      </c>
      <c r="E32" s="103">
        <f t="shared" si="3"/>
        <v>87.815453120727341</v>
      </c>
      <c r="F32" s="54">
        <f>F17*$AG$17*$AF$7/10^9</f>
        <v>5.0048559488161768</v>
      </c>
      <c r="G32" s="58">
        <f t="shared" ref="G32:P32" si="6">G17*$AG$17*$AF$7/10^9</f>
        <v>4.8536019147474034</v>
      </c>
      <c r="H32" s="58">
        <f t="shared" si="6"/>
        <v>4.6340907029811484</v>
      </c>
      <c r="I32" s="58">
        <f t="shared" si="6"/>
        <v>4.3616970651946145</v>
      </c>
      <c r="J32" s="58">
        <f t="shared" si="6"/>
        <v>4.0394263943876689</v>
      </c>
      <c r="K32" s="58">
        <f t="shared" si="6"/>
        <v>3.6779511953027288</v>
      </c>
      <c r="L32" s="58">
        <f t="shared" si="6"/>
        <v>3.3672254897906631</v>
      </c>
      <c r="M32" s="58">
        <f t="shared" si="6"/>
        <v>3.0181792838019903</v>
      </c>
      <c r="N32" s="58">
        <f t="shared" si="6"/>
        <v>2.6410266448366158</v>
      </c>
      <c r="O32" s="58">
        <f t="shared" si="6"/>
        <v>2.2471780579873268</v>
      </c>
      <c r="P32" s="58">
        <f t="shared" si="6"/>
        <v>1.8902253520801933</v>
      </c>
      <c r="Q32" s="58">
        <f>Q17*$AH$17*$AF$7/10^9</f>
        <v>12.952642723350525</v>
      </c>
      <c r="R32" s="58">
        <f t="shared" ref="R32:AC32" si="7">R17*$AH$17*$AF$7/10^9</f>
        <v>10.520032130005502</v>
      </c>
      <c r="S32" s="58">
        <f t="shared" si="7"/>
        <v>8.1372939157172155</v>
      </c>
      <c r="T32" s="58">
        <f t="shared" si="7"/>
        <v>4.9177036974821968</v>
      </c>
      <c r="U32" s="58">
        <f t="shared" si="7"/>
        <v>3.8207319497564902</v>
      </c>
      <c r="V32" s="58">
        <f t="shared" si="7"/>
        <v>2.5418569614788007</v>
      </c>
      <c r="W32" s="58">
        <f t="shared" si="7"/>
        <v>2.0389487299572058</v>
      </c>
      <c r="X32" s="58">
        <f t="shared" si="7"/>
        <v>1.3423187594919255</v>
      </c>
      <c r="Y32" s="58">
        <f t="shared" si="7"/>
        <v>0.90836910834459661</v>
      </c>
      <c r="Z32" s="58">
        <f t="shared" si="7"/>
        <v>0.47285913084114706</v>
      </c>
      <c r="AA32" s="58">
        <f t="shared" si="7"/>
        <v>0.25073038628097344</v>
      </c>
      <c r="AB32" s="58">
        <f t="shared" si="7"/>
        <v>0.10211503160093995</v>
      </c>
      <c r="AC32" s="62">
        <f t="shared" si="7"/>
        <v>7.4392546493261463E-2</v>
      </c>
    </row>
    <row r="33" spans="1:29" x14ac:dyDescent="0.25">
      <c r="A33" s="177"/>
      <c r="C33" s="180"/>
      <c r="D33" s="137" t="s">
        <v>10</v>
      </c>
      <c r="E33" s="138">
        <f t="shared" si="3"/>
        <v>52.790179358847901</v>
      </c>
      <c r="F33" s="139">
        <f>F18*$AG$18*$AF$7/10^9</f>
        <v>4.0515500538035711</v>
      </c>
      <c r="G33" s="140">
        <f t="shared" ref="G33:P33" si="8">G18*$AG$18*$AF$7/10^9</f>
        <v>3.9291063119383747</v>
      </c>
      <c r="H33" s="140">
        <f t="shared" si="8"/>
        <v>3.7514067595561689</v>
      </c>
      <c r="I33" s="140">
        <f t="shared" si="8"/>
        <v>3.5308976242051648</v>
      </c>
      <c r="J33" s="140">
        <f t="shared" si="8"/>
        <v>3.2700118430757326</v>
      </c>
      <c r="K33" s="140">
        <f t="shared" si="8"/>
        <v>2.977389062864114</v>
      </c>
      <c r="L33" s="140">
        <f t="shared" si="8"/>
        <v>2.7258492060210133</v>
      </c>
      <c r="M33" s="140">
        <f t="shared" si="8"/>
        <v>2.4432879916492301</v>
      </c>
      <c r="N33" s="140">
        <f t="shared" si="8"/>
        <v>2.1379739505820221</v>
      </c>
      <c r="O33" s="140">
        <f t="shared" si="8"/>
        <v>1.8191441421802168</v>
      </c>
      <c r="P33" s="140">
        <f t="shared" si="8"/>
        <v>1.5301824278744423</v>
      </c>
      <c r="Q33" s="140">
        <f>Q18*$AH$18*$AF$7/10^9</f>
        <v>5.242736340403785</v>
      </c>
      <c r="R33" s="140">
        <f t="shared" ref="R33:AC33" si="9">R18*$AH$18*$AF$7/10^9</f>
        <v>4.2581082430974648</v>
      </c>
      <c r="S33" s="140">
        <f t="shared" si="9"/>
        <v>3.2936665849331579</v>
      </c>
      <c r="T33" s="140">
        <f t="shared" si="9"/>
        <v>1.9904991156475553</v>
      </c>
      <c r="U33" s="140">
        <f t="shared" si="9"/>
        <v>1.5464867415681027</v>
      </c>
      <c r="V33" s="140">
        <f t="shared" si="9"/>
        <v>1.1145065138791665</v>
      </c>
      <c r="W33" s="140">
        <f t="shared" si="9"/>
        <v>0.98338677683776732</v>
      </c>
      <c r="X33" s="140">
        <f t="shared" si="9"/>
        <v>0.72708932805812632</v>
      </c>
      <c r="Y33" s="140">
        <f t="shared" si="9"/>
        <v>0.56916798560832327</v>
      </c>
      <c r="Z33" s="140">
        <f t="shared" si="9"/>
        <v>0.35845772821828886</v>
      </c>
      <c r="AA33" s="140">
        <f t="shared" si="9"/>
        <v>0.24794449310007372</v>
      </c>
      <c r="AB33" s="140">
        <f t="shared" si="9"/>
        <v>0.15317254740140993</v>
      </c>
      <c r="AC33" s="141">
        <f t="shared" si="9"/>
        <v>0.13815758634462838</v>
      </c>
    </row>
    <row r="34" spans="1:29" x14ac:dyDescent="0.25">
      <c r="A34" s="177"/>
      <c r="C34" s="178" t="s">
        <v>26</v>
      </c>
      <c r="D34" s="134" t="s">
        <v>8</v>
      </c>
      <c r="E34" s="98">
        <f t="shared" si="3"/>
        <v>427.81323765443381</v>
      </c>
      <c r="F34" s="53">
        <f t="shared" ref="F34:P34" si="10">F19*$AG$19*$AF$8/10^9</f>
        <v>59.066251267970109</v>
      </c>
      <c r="G34" s="57">
        <f t="shared" si="10"/>
        <v>56.431024752044841</v>
      </c>
      <c r="H34" s="57">
        <f t="shared" si="10"/>
        <v>53.284695396081254</v>
      </c>
      <c r="I34" s="57">
        <f t="shared" si="10"/>
        <v>49.552068553681757</v>
      </c>
      <c r="J34" s="57">
        <f t="shared" si="10"/>
        <v>45.051917155489321</v>
      </c>
      <c r="K34" s="57">
        <f t="shared" si="10"/>
        <v>39.786045543036352</v>
      </c>
      <c r="L34" s="57">
        <f t="shared" si="10"/>
        <v>33.859439249701616</v>
      </c>
      <c r="M34" s="57">
        <f t="shared" si="10"/>
        <v>27.583044348022376</v>
      </c>
      <c r="N34" s="57">
        <f t="shared" si="10"/>
        <v>21.324384649218253</v>
      </c>
      <c r="O34" s="57">
        <f t="shared" si="10"/>
        <v>15.494698654783022</v>
      </c>
      <c r="P34" s="57">
        <f t="shared" si="10"/>
        <v>10.697018945457229</v>
      </c>
      <c r="Q34" s="57">
        <f t="shared" ref="Q34:AC34" si="11">Q19*$AH$19*$AF$8/10^9</f>
        <v>7.5227320194575631</v>
      </c>
      <c r="R34" s="57">
        <f t="shared" si="11"/>
        <v>4.3091169610854214</v>
      </c>
      <c r="S34" s="57">
        <f t="shared" si="11"/>
        <v>2.2436457369617915</v>
      </c>
      <c r="T34" s="57">
        <f t="shared" si="11"/>
        <v>0.83543259069798304</v>
      </c>
      <c r="U34" s="57">
        <f t="shared" si="11"/>
        <v>0.41223803451288077</v>
      </c>
      <c r="V34" s="57">
        <f t="shared" si="11"/>
        <v>0.19452164766335645</v>
      </c>
      <c r="W34" s="57">
        <f t="shared" si="11"/>
        <v>9.5575194125255655E-2</v>
      </c>
      <c r="X34" s="57">
        <f t="shared" si="11"/>
        <v>4.5930156364276727E-2</v>
      </c>
      <c r="Y34" s="57">
        <f t="shared" si="11"/>
        <v>1.7556418527175453E-2</v>
      </c>
      <c r="Z34" s="57">
        <f t="shared" si="11"/>
        <v>4.4488422188013891E-3</v>
      </c>
      <c r="AA34" s="57">
        <f t="shared" si="11"/>
        <v>1.1287317548413602E-3</v>
      </c>
      <c r="AB34" s="57">
        <f t="shared" si="11"/>
        <v>2.6040290951055369E-4</v>
      </c>
      <c r="AC34" s="61">
        <f t="shared" si="11"/>
        <v>6.2402668834963125E-5</v>
      </c>
    </row>
    <row r="35" spans="1:29" x14ac:dyDescent="0.25">
      <c r="A35" s="177"/>
      <c r="C35" s="179"/>
      <c r="D35" s="135" t="s">
        <v>9</v>
      </c>
      <c r="E35" s="103">
        <f t="shared" si="3"/>
        <v>172.00264570928951</v>
      </c>
      <c r="F35" s="54">
        <f t="shared" ref="F35:P35" si="12">F20*$AG$20*$AF$8/10^9</f>
        <v>23.135005791541115</v>
      </c>
      <c r="G35" s="58">
        <f t="shared" si="12"/>
        <v>22.20584064880688</v>
      </c>
      <c r="H35" s="58">
        <f t="shared" si="12"/>
        <v>21.064207545235959</v>
      </c>
      <c r="I35" s="58">
        <f t="shared" si="12"/>
        <v>19.677620004251946</v>
      </c>
      <c r="J35" s="58">
        <f t="shared" si="12"/>
        <v>17.97080302317795</v>
      </c>
      <c r="K35" s="58">
        <f t="shared" si="12"/>
        <v>15.940582036880713</v>
      </c>
      <c r="L35" s="58">
        <f t="shared" si="12"/>
        <v>13.625378904765194</v>
      </c>
      <c r="M35" s="58">
        <f t="shared" si="12"/>
        <v>11.147645377558201</v>
      </c>
      <c r="N35" s="58">
        <f t="shared" si="12"/>
        <v>8.6549928331965802</v>
      </c>
      <c r="O35" s="58">
        <f t="shared" si="12"/>
        <v>6.3153898982427972</v>
      </c>
      <c r="P35" s="58">
        <f t="shared" si="12"/>
        <v>4.3780893516514636</v>
      </c>
      <c r="Q35" s="58">
        <f t="shared" ref="Q35:AC35" si="13">Q20*$AH$20*$AF$8/10^9</f>
        <v>3.0915813134194745</v>
      </c>
      <c r="R35" s="58">
        <f t="shared" si="13"/>
        <v>2.1986960973531304</v>
      </c>
      <c r="S35" s="58">
        <f t="shared" si="13"/>
        <v>1.3934935504355674</v>
      </c>
      <c r="T35" s="58">
        <f t="shared" si="13"/>
        <v>0.63237420931232824</v>
      </c>
      <c r="U35" s="58">
        <f t="shared" si="13"/>
        <v>0.3132571492786646</v>
      </c>
      <c r="V35" s="58">
        <f t="shared" si="13"/>
        <v>0.15007372915664785</v>
      </c>
      <c r="W35" s="58">
        <f t="shared" si="13"/>
        <v>7.2124149573393914E-2</v>
      </c>
      <c r="X35" s="58">
        <f t="shared" si="13"/>
        <v>2.4908326794087415E-2</v>
      </c>
      <c r="Y35" s="58">
        <f t="shared" si="13"/>
        <v>7.832624516250308E-3</v>
      </c>
      <c r="Z35" s="58">
        <f t="shared" si="13"/>
        <v>2.1024734905841598E-3</v>
      </c>
      <c r="AA35" s="58">
        <f t="shared" si="13"/>
        <v>5.1428407075563838E-4</v>
      </c>
      <c r="AB35" s="58">
        <f t="shared" si="13"/>
        <v>1.0776269737860732E-4</v>
      </c>
      <c r="AC35" s="62">
        <f t="shared" si="13"/>
        <v>2.4623882440503049E-5</v>
      </c>
    </row>
    <row r="36" spans="1:29" x14ac:dyDescent="0.25">
      <c r="A36" s="177"/>
      <c r="C36" s="180"/>
      <c r="D36" s="137" t="s">
        <v>10</v>
      </c>
      <c r="E36" s="138">
        <f t="shared" si="3"/>
        <v>8.0251821590181542</v>
      </c>
      <c r="F36" s="139">
        <f t="shared" ref="F36:P36" si="14">F21*$AG$21*$AF$8/10^9</f>
        <v>1.0648277268364441</v>
      </c>
      <c r="G36" s="140">
        <f t="shared" si="14"/>
        <v>1.0193994133428179</v>
      </c>
      <c r="H36" s="140">
        <f t="shared" si="14"/>
        <v>0.96450926675333915</v>
      </c>
      <c r="I36" s="140">
        <f t="shared" si="14"/>
        <v>0.89874046247915085</v>
      </c>
      <c r="J36" s="140">
        <f t="shared" si="14"/>
        <v>0.81873927048412398</v>
      </c>
      <c r="K36" s="140">
        <f t="shared" si="14"/>
        <v>0.72445988590729904</v>
      </c>
      <c r="L36" s="140">
        <f t="shared" si="14"/>
        <v>0.61774048782565849</v>
      </c>
      <c r="M36" s="140">
        <f t="shared" si="14"/>
        <v>0.50420004878683089</v>
      </c>
      <c r="N36" s="140">
        <f t="shared" si="14"/>
        <v>0.39053803983706381</v>
      </c>
      <c r="O36" s="140">
        <f t="shared" si="14"/>
        <v>0.28430729864005672</v>
      </c>
      <c r="P36" s="140">
        <f t="shared" si="14"/>
        <v>0.19664263788750944</v>
      </c>
      <c r="Q36" s="140">
        <f t="shared" ref="Q36:AC36" si="15">Q21*$AH$21*$AF$8/10^9</f>
        <v>0.13854558788396956</v>
      </c>
      <c r="R36" s="140">
        <f t="shared" si="15"/>
        <v>0.17783298426037628</v>
      </c>
      <c r="S36" s="140">
        <f t="shared" si="15"/>
        <v>0.10270012784630325</v>
      </c>
      <c r="T36" s="140">
        <f t="shared" si="15"/>
        <v>6.5002366062525893E-2</v>
      </c>
      <c r="U36" s="140">
        <f t="shared" si="15"/>
        <v>3.2152543863847707E-2</v>
      </c>
      <c r="V36" s="140">
        <f t="shared" si="15"/>
        <v>1.5299044514741822E-2</v>
      </c>
      <c r="W36" s="140">
        <f t="shared" si="15"/>
        <v>4.8943570055519081E-3</v>
      </c>
      <c r="X36" s="140">
        <f t="shared" si="15"/>
        <v>2.9612415449211818E-3</v>
      </c>
      <c r="Y36" s="140">
        <f t="shared" si="15"/>
        <v>1.3842361483198363E-3</v>
      </c>
      <c r="Z36" s="140">
        <f t="shared" si="15"/>
        <v>2.6764296494751676E-4</v>
      </c>
      <c r="AA36" s="140">
        <f t="shared" si="15"/>
        <v>2.8389865922541318E-5</v>
      </c>
      <c r="AB36" s="140">
        <f t="shared" si="15"/>
        <v>7.7552915116350328E-6</v>
      </c>
      <c r="AC36" s="141">
        <f t="shared" si="15"/>
        <v>1.3429849204832732E-6</v>
      </c>
    </row>
    <row r="37" spans="1:29" x14ac:dyDescent="0.25">
      <c r="A37" s="177"/>
      <c r="C37" s="178" t="s">
        <v>28</v>
      </c>
      <c r="D37" s="134" t="s">
        <v>8</v>
      </c>
      <c r="E37" s="98">
        <f t="shared" si="3"/>
        <v>11.109853938199334</v>
      </c>
      <c r="F37" s="53">
        <f t="shared" ref="F37:P37" si="16">F22*$AG$22*$AF$9/10^9</f>
        <v>2.4104902424108126</v>
      </c>
      <c r="G37" s="57">
        <f t="shared" si="16"/>
        <v>2.4023850863196463</v>
      </c>
      <c r="H37" s="57">
        <f t="shared" si="16"/>
        <v>2.1139688485990544</v>
      </c>
      <c r="I37" s="57">
        <f t="shared" si="16"/>
        <v>1.6476486664682799</v>
      </c>
      <c r="J37" s="57">
        <f t="shared" si="16"/>
        <v>1.1400172661960724</v>
      </c>
      <c r="K37" s="57">
        <f t="shared" si="16"/>
        <v>0.70110093561175613</v>
      </c>
      <c r="L37" s="57">
        <f t="shared" si="16"/>
        <v>0.38299934405193031</v>
      </c>
      <c r="M37" s="57">
        <f t="shared" si="16"/>
        <v>0.18589217424375609</v>
      </c>
      <c r="N37" s="57">
        <f t="shared" si="16"/>
        <v>8.000856700037029E-2</v>
      </c>
      <c r="O37" s="57">
        <f t="shared" si="16"/>
        <v>3.044047683527196E-2</v>
      </c>
      <c r="P37" s="57">
        <f t="shared" si="16"/>
        <v>1.0415251867142542E-2</v>
      </c>
      <c r="Q37" s="57">
        <f t="shared" ref="Q37:AC37" si="17">Q22*$AH$22*$AF$9/10^9</f>
        <v>3.4575129800507652E-3</v>
      </c>
      <c r="R37" s="57">
        <f t="shared" si="17"/>
        <v>8.3497751308538601E-4</v>
      </c>
      <c r="S37" s="57">
        <f t="shared" si="17"/>
        <v>1.6689211253712919E-4</v>
      </c>
      <c r="T37" s="57">
        <f t="shared" si="17"/>
        <v>2.3256385333415233E-5</v>
      </c>
      <c r="U37" s="57">
        <f t="shared" si="17"/>
        <v>3.5033773396905871E-6</v>
      </c>
      <c r="V37" s="57">
        <f t="shared" si="17"/>
        <v>7.6052004049716654E-7</v>
      </c>
      <c r="W37" s="57">
        <f t="shared" si="17"/>
        <v>1.4515341711605191E-7</v>
      </c>
      <c r="X37" s="57">
        <f t="shared" si="17"/>
        <v>2.6136221938426506E-8</v>
      </c>
      <c r="Y37" s="57">
        <f t="shared" si="17"/>
        <v>4.0336966033169454E-9</v>
      </c>
      <c r="Z37" s="57">
        <f t="shared" si="17"/>
        <v>3.8352476305866693E-10</v>
      </c>
      <c r="AA37" s="57">
        <f t="shared" si="17"/>
        <v>0</v>
      </c>
      <c r="AB37" s="57">
        <f t="shared" si="17"/>
        <v>0</v>
      </c>
      <c r="AC37" s="61">
        <f t="shared" si="17"/>
        <v>0</v>
      </c>
    </row>
    <row r="38" spans="1:29" x14ac:dyDescent="0.25">
      <c r="A38" s="177"/>
      <c r="C38" s="179"/>
      <c r="D38" s="135" t="s">
        <v>9</v>
      </c>
      <c r="E38" s="103">
        <f t="shared" si="3"/>
        <v>429.82831408569012</v>
      </c>
      <c r="F38" s="54">
        <f t="shared" ref="F38:P38" si="18">F23*$AG$23*$AF$9/10^9</f>
        <v>114.49828651451217</v>
      </c>
      <c r="G38" s="58">
        <f t="shared" si="18"/>
        <v>101.67103239144114</v>
      </c>
      <c r="H38" s="58">
        <f t="shared" si="18"/>
        <v>80.724594757778235</v>
      </c>
      <c r="I38" s="58">
        <f t="shared" si="18"/>
        <v>57.353266557979822</v>
      </c>
      <c r="J38" s="58">
        <f t="shared" si="18"/>
        <v>36.479223826821922</v>
      </c>
      <c r="K38" s="58">
        <f t="shared" si="18"/>
        <v>20.769172877530959</v>
      </c>
      <c r="L38" s="58">
        <f t="shared" si="18"/>
        <v>10.566883100115422</v>
      </c>
      <c r="M38" s="58">
        <f t="shared" si="18"/>
        <v>4.8013490814914208</v>
      </c>
      <c r="N38" s="58">
        <f t="shared" si="18"/>
        <v>1.9433145396643159</v>
      </c>
      <c r="O38" s="58">
        <f t="shared" si="18"/>
        <v>0.69803162398123308</v>
      </c>
      <c r="P38" s="58">
        <f t="shared" si="18"/>
        <v>0.2262693283540067</v>
      </c>
      <c r="Q38" s="58">
        <f t="shared" ref="Q38:AC38" si="19">Q23*$AH$23*$AF$9/10^9</f>
        <v>7.1384188692383846E-2</v>
      </c>
      <c r="R38" s="58">
        <f t="shared" si="19"/>
        <v>1.9731064096904519E-2</v>
      </c>
      <c r="S38" s="58">
        <f t="shared" si="19"/>
        <v>4.7436904677972671E-3</v>
      </c>
      <c r="T38" s="58">
        <f t="shared" si="19"/>
        <v>8.2781657317751271E-4</v>
      </c>
      <c r="U38" s="58">
        <f t="shared" si="19"/>
        <v>1.6641042363530089E-4</v>
      </c>
      <c r="V38" s="58">
        <f t="shared" si="19"/>
        <v>3.0393330363671032E-5</v>
      </c>
      <c r="W38" s="58">
        <f t="shared" si="19"/>
        <v>5.008268803346813E-6</v>
      </c>
      <c r="X38" s="58">
        <f t="shared" si="19"/>
        <v>7.9361470447904985E-7</v>
      </c>
      <c r="Y38" s="58">
        <f t="shared" si="19"/>
        <v>1.0939198538995401E-7</v>
      </c>
      <c r="Z38" s="58">
        <f t="shared" si="19"/>
        <v>1.1159725371369637E-8</v>
      </c>
      <c r="AA38" s="58">
        <f t="shared" si="19"/>
        <v>0</v>
      </c>
      <c r="AB38" s="58">
        <f t="shared" si="19"/>
        <v>0</v>
      </c>
      <c r="AC38" s="62">
        <f t="shared" si="19"/>
        <v>0</v>
      </c>
    </row>
    <row r="39" spans="1:29" x14ac:dyDescent="0.25">
      <c r="A39" s="177"/>
      <c r="C39" s="180"/>
      <c r="D39" s="137" t="s">
        <v>10</v>
      </c>
      <c r="E39" s="138">
        <f t="shared" si="3"/>
        <v>36.196068270244481</v>
      </c>
      <c r="F39" s="139">
        <f t="shared" ref="F39:P39" si="20">F24*$AG$24*$AF$9/10^9</f>
        <v>9.641960969643133</v>
      </c>
      <c r="G39" s="140">
        <f t="shared" si="20"/>
        <v>8.5617711487529409</v>
      </c>
      <c r="H39" s="140">
        <f t="shared" si="20"/>
        <v>6.797860611181326</v>
      </c>
      <c r="I39" s="140">
        <f t="shared" si="20"/>
        <v>4.8297487627772497</v>
      </c>
      <c r="J39" s="140">
        <f t="shared" si="20"/>
        <v>3.0719346380481625</v>
      </c>
      <c r="K39" s="140">
        <f t="shared" si="20"/>
        <v>1.7489829791605025</v>
      </c>
      <c r="L39" s="140">
        <f t="shared" si="20"/>
        <v>0.88984278737814104</v>
      </c>
      <c r="M39" s="140">
        <f t="shared" si="20"/>
        <v>0.40432413317822491</v>
      </c>
      <c r="N39" s="140">
        <f t="shared" si="20"/>
        <v>0.16364754018225822</v>
      </c>
      <c r="O39" s="140">
        <f t="shared" si="20"/>
        <v>5.8781610440524899E-2</v>
      </c>
      <c r="P39" s="140">
        <f t="shared" si="20"/>
        <v>1.9054259229811098E-2</v>
      </c>
      <c r="Q39" s="140">
        <f t="shared" ref="Q39:AC39" si="21">Q24*$AH$24*$AF$9/10^9</f>
        <v>6.0113001004112728E-3</v>
      </c>
      <c r="R39" s="140">
        <f t="shared" si="21"/>
        <v>1.6615632923709072E-3</v>
      </c>
      <c r="S39" s="140">
        <f t="shared" si="21"/>
        <v>3.9946867097240155E-4</v>
      </c>
      <c r="T39" s="140">
        <f t="shared" si="21"/>
        <v>6.9710869320211609E-5</v>
      </c>
      <c r="U39" s="140">
        <f t="shared" si="21"/>
        <v>1.4013509358762181E-5</v>
      </c>
      <c r="V39" s="140">
        <f t="shared" si="21"/>
        <v>2.3596363233676385E-6</v>
      </c>
      <c r="W39" s="140">
        <f t="shared" si="21"/>
        <v>3.5598280656658103E-7</v>
      </c>
      <c r="X39" s="140">
        <f t="shared" si="21"/>
        <v>5.1217956536397651E-8</v>
      </c>
      <c r="Y39" s="140">
        <f t="shared" si="21"/>
        <v>6.3460728052184321E-9</v>
      </c>
      <c r="Z39" s="140">
        <f t="shared" si="21"/>
        <v>6.4660373276006802E-10</v>
      </c>
      <c r="AA39" s="140">
        <f t="shared" si="21"/>
        <v>0</v>
      </c>
      <c r="AB39" s="140">
        <f t="shared" si="21"/>
        <v>0</v>
      </c>
      <c r="AC39" s="141">
        <f t="shared" si="21"/>
        <v>0</v>
      </c>
    </row>
    <row r="40" spans="1:29" x14ac:dyDescent="0.25">
      <c r="A40" s="177"/>
      <c r="C40" s="178" t="s">
        <v>32</v>
      </c>
      <c r="D40" s="135" t="s">
        <v>9</v>
      </c>
      <c r="E40" s="103">
        <f t="shared" si="3"/>
        <v>944.92455976037581</v>
      </c>
      <c r="F40" s="54">
        <f t="shared" ref="F40:P40" si="22">F25*$AG$25*$AF$10/10^9</f>
        <v>97.076259849231718</v>
      </c>
      <c r="G40" s="58">
        <f t="shared" si="22"/>
        <v>102.25524234118501</v>
      </c>
      <c r="H40" s="58">
        <f t="shared" si="22"/>
        <v>106.36488670587431</v>
      </c>
      <c r="I40" s="58">
        <f t="shared" si="22"/>
        <v>108.88525218353497</v>
      </c>
      <c r="J40" s="58">
        <f t="shared" si="22"/>
        <v>109.09368574566014</v>
      </c>
      <c r="K40" s="58">
        <f t="shared" si="22"/>
        <v>106.36748802059631</v>
      </c>
      <c r="L40" s="58">
        <f t="shared" si="22"/>
        <v>95.0447637556682</v>
      </c>
      <c r="M40" s="58">
        <f t="shared" si="22"/>
        <v>79.607890030474138</v>
      </c>
      <c r="N40" s="58">
        <f t="shared" si="22"/>
        <v>61.083116371847659</v>
      </c>
      <c r="O40" s="58">
        <f t="shared" si="22"/>
        <v>40.50920214822672</v>
      </c>
      <c r="P40" s="58">
        <f t="shared" si="22"/>
        <v>22.873394263391411</v>
      </c>
      <c r="Q40" s="58">
        <f t="shared" ref="Q40:AC40" si="23">Q25*$AH$25*$AF$10/10^9</f>
        <v>10.711298803347095</v>
      </c>
      <c r="R40" s="58">
        <f t="shared" si="23"/>
        <v>4.3453840385155145</v>
      </c>
      <c r="S40" s="58">
        <f t="shared" si="23"/>
        <v>0.70669550282270999</v>
      </c>
      <c r="T40" s="58">
        <f t="shared" si="23"/>
        <v>0</v>
      </c>
      <c r="U40" s="58">
        <f t="shared" si="23"/>
        <v>0</v>
      </c>
      <c r="V40" s="58">
        <f t="shared" si="23"/>
        <v>0</v>
      </c>
      <c r="W40" s="58">
        <f t="shared" si="23"/>
        <v>0</v>
      </c>
      <c r="X40" s="58">
        <f t="shared" si="23"/>
        <v>0</v>
      </c>
      <c r="Y40" s="58">
        <f t="shared" si="23"/>
        <v>0</v>
      </c>
      <c r="Z40" s="58">
        <f t="shared" si="23"/>
        <v>0</v>
      </c>
      <c r="AA40" s="58">
        <f t="shared" si="23"/>
        <v>0</v>
      </c>
      <c r="AB40" s="58">
        <f t="shared" si="23"/>
        <v>0</v>
      </c>
      <c r="AC40" s="62">
        <f t="shared" si="23"/>
        <v>0</v>
      </c>
    </row>
    <row r="41" spans="1:29" x14ac:dyDescent="0.25">
      <c r="A41" s="177"/>
      <c r="C41" s="180"/>
      <c r="D41" s="137" t="s">
        <v>10</v>
      </c>
      <c r="E41" s="138">
        <f t="shared" si="3"/>
        <v>19.279107557753456</v>
      </c>
      <c r="F41" s="139">
        <f t="shared" ref="F41:P41" si="24">F26*$AG$26*$AF$10/10^9</f>
        <v>1.9811481601884022</v>
      </c>
      <c r="G41" s="140">
        <f t="shared" si="24"/>
        <v>2.0867114163087939</v>
      </c>
      <c r="H41" s="140">
        <f t="shared" si="24"/>
        <v>2.1704411738226073</v>
      </c>
      <c r="I41" s="140">
        <f t="shared" si="24"/>
        <v>2.2217324843241304</v>
      </c>
      <c r="J41" s="140">
        <f t="shared" si="24"/>
        <v>2.2258470707439186</v>
      </c>
      <c r="K41" s="140">
        <f t="shared" si="24"/>
        <v>2.170089534775907</v>
      </c>
      <c r="L41" s="140">
        <f t="shared" si="24"/>
        <v>1.9389652457515509</v>
      </c>
      <c r="M41" s="140">
        <f t="shared" si="24"/>
        <v>1.6239440414003328</v>
      </c>
      <c r="N41" s="140">
        <f t="shared" si="24"/>
        <v>1.2459748836827651</v>
      </c>
      <c r="O41" s="140">
        <f t="shared" si="24"/>
        <v>0.82625668114317929</v>
      </c>
      <c r="P41" s="140">
        <f t="shared" si="24"/>
        <v>0.46651449347513863</v>
      </c>
      <c r="Q41" s="140">
        <f t="shared" ref="Q41:AC41" si="25">Q26*$AH$26*$AF$10/10^9</f>
        <v>0.21844893270724497</v>
      </c>
      <c r="R41" s="140">
        <f t="shared" si="25"/>
        <v>8.8620899767825903E-2</v>
      </c>
      <c r="S41" s="140">
        <f t="shared" si="25"/>
        <v>1.4412539661662303E-2</v>
      </c>
      <c r="T41" s="140">
        <f t="shared" si="25"/>
        <v>0</v>
      </c>
      <c r="U41" s="140">
        <f t="shared" si="25"/>
        <v>0</v>
      </c>
      <c r="V41" s="140">
        <f t="shared" si="25"/>
        <v>0</v>
      </c>
      <c r="W41" s="140">
        <f t="shared" si="25"/>
        <v>0</v>
      </c>
      <c r="X41" s="140">
        <f t="shared" si="25"/>
        <v>0</v>
      </c>
      <c r="Y41" s="140">
        <f t="shared" si="25"/>
        <v>0</v>
      </c>
      <c r="Z41" s="140">
        <f t="shared" si="25"/>
        <v>0</v>
      </c>
      <c r="AA41" s="140">
        <f t="shared" si="25"/>
        <v>0</v>
      </c>
      <c r="AB41" s="140">
        <f t="shared" si="25"/>
        <v>0</v>
      </c>
      <c r="AC41" s="141">
        <f t="shared" si="25"/>
        <v>0</v>
      </c>
    </row>
    <row r="42" spans="1:29" x14ac:dyDescent="0.25">
      <c r="E42" s="131"/>
    </row>
    <row r="43" spans="1:29" x14ac:dyDescent="0.25">
      <c r="C43" s="2" t="s">
        <v>165</v>
      </c>
      <c r="E43" s="131"/>
      <c r="F43" s="2" t="s">
        <v>166</v>
      </c>
    </row>
    <row r="44" spans="1:29" x14ac:dyDescent="0.25">
      <c r="C44" s="122" t="s">
        <v>30</v>
      </c>
      <c r="D44" s="122" t="s">
        <v>120</v>
      </c>
      <c r="E44" s="122" t="s">
        <v>7</v>
      </c>
      <c r="F44" s="122" t="s">
        <v>169</v>
      </c>
      <c r="G44" s="122" t="s">
        <v>170</v>
      </c>
      <c r="H44" s="122" t="s">
        <v>171</v>
      </c>
      <c r="I44" s="122" t="s">
        <v>172</v>
      </c>
      <c r="J44" s="122" t="s">
        <v>173</v>
      </c>
      <c r="K44" s="122" t="s">
        <v>174</v>
      </c>
      <c r="L44" s="122" t="s">
        <v>175</v>
      </c>
      <c r="M44" s="122" t="s">
        <v>176</v>
      </c>
      <c r="N44" s="122" t="s">
        <v>177</v>
      </c>
      <c r="O44" s="122" t="s">
        <v>178</v>
      </c>
      <c r="P44" s="122" t="s">
        <v>179</v>
      </c>
      <c r="Q44" s="122" t="s">
        <v>180</v>
      </c>
      <c r="R44" s="122" t="s">
        <v>181</v>
      </c>
      <c r="S44" s="122" t="s">
        <v>182</v>
      </c>
      <c r="T44" s="122" t="s">
        <v>183</v>
      </c>
      <c r="U44" s="122" t="s">
        <v>184</v>
      </c>
      <c r="V44" s="122" t="s">
        <v>185</v>
      </c>
      <c r="W44" s="122" t="s">
        <v>186</v>
      </c>
      <c r="X44" s="122" t="s">
        <v>187</v>
      </c>
      <c r="Y44" s="122" t="s">
        <v>188</v>
      </c>
      <c r="Z44" s="122" t="s">
        <v>189</v>
      </c>
      <c r="AA44" s="122" t="s">
        <v>190</v>
      </c>
      <c r="AB44" s="122" t="s">
        <v>191</v>
      </c>
      <c r="AC44" s="122" t="s">
        <v>192</v>
      </c>
    </row>
    <row r="45" spans="1:29" ht="15" customHeight="1" x14ac:dyDescent="0.25">
      <c r="A45" s="163" t="s">
        <v>14</v>
      </c>
      <c r="C45" s="126" t="s">
        <v>25</v>
      </c>
      <c r="D45" s="127" t="s">
        <v>8</v>
      </c>
      <c r="E45" s="128">
        <f>SUM(F45:AC45)</f>
        <v>204624434.65392193</v>
      </c>
      <c r="F45" s="129">
        <v>23595703.672003049</v>
      </c>
      <c r="G45" s="130">
        <v>24064841.068269942</v>
      </c>
      <c r="H45" s="130">
        <v>24499280.319037519</v>
      </c>
      <c r="I45" s="130">
        <v>24781554.715530399</v>
      </c>
      <c r="J45" s="130">
        <v>24713265.70720467</v>
      </c>
      <c r="K45" s="130">
        <v>23979513.62867628</v>
      </c>
      <c r="L45" s="130">
        <v>22011947.614070315</v>
      </c>
      <c r="M45" s="130">
        <v>18063360.834165044</v>
      </c>
      <c r="N45" s="130">
        <v>11982042.454627454</v>
      </c>
      <c r="O45" s="130">
        <v>5450784.9294212582</v>
      </c>
      <c r="P45" s="130">
        <v>1345284.791160079</v>
      </c>
      <c r="Q45" s="130">
        <v>133772.5088401601</v>
      </c>
      <c r="R45" s="130">
        <v>3073.2017701972995</v>
      </c>
      <c r="S45" s="130">
        <v>9.2075151181552837</v>
      </c>
      <c r="T45" s="130">
        <v>1.6304514187234621E-3</v>
      </c>
      <c r="U45" s="130">
        <v>6.398846825497853E-9</v>
      </c>
      <c r="V45" s="130">
        <v>1.5723470799514305E-16</v>
      </c>
      <c r="W45" s="130">
        <v>5.1155408079104607E-27</v>
      </c>
      <c r="X45" s="130">
        <v>3.4842997781548336E-41</v>
      </c>
      <c r="Y45" s="130">
        <v>4.7354420978941439E-60</v>
      </c>
      <c r="Z45" s="130">
        <v>9.260842401146774E-85</v>
      </c>
      <c r="AA45" s="130">
        <v>9.4566230725663122E-117</v>
      </c>
      <c r="AB45" s="130">
        <v>1.7049435159539274E-157</v>
      </c>
      <c r="AC45" s="132">
        <v>8.3016990655955723E-209</v>
      </c>
    </row>
    <row r="46" spans="1:29" x14ac:dyDescent="0.25">
      <c r="A46" s="164"/>
      <c r="C46" s="178" t="s">
        <v>27</v>
      </c>
      <c r="D46" s="134" t="s">
        <v>8</v>
      </c>
      <c r="E46" s="98">
        <f t="shared" ref="E46:E56" si="26">SUM(F46:AC46)</f>
        <v>4969183.8364503272</v>
      </c>
      <c r="F46" s="53">
        <v>452467.99291062815</v>
      </c>
      <c r="G46" s="57">
        <v>452942.82979983167</v>
      </c>
      <c r="H46" s="57">
        <v>445874.72619563161</v>
      </c>
      <c r="I46" s="57">
        <v>432208.32272182417</v>
      </c>
      <c r="J46" s="57">
        <v>411810.72867323708</v>
      </c>
      <c r="K46" s="57">
        <v>385392.49022427504</v>
      </c>
      <c r="L46" s="57">
        <v>362320.79695047467</v>
      </c>
      <c r="M46" s="57">
        <v>333209.63813787536</v>
      </c>
      <c r="N46" s="57">
        <v>298913.62158283946</v>
      </c>
      <c r="O46" s="57">
        <v>260542.91336237101</v>
      </c>
      <c r="P46" s="57">
        <v>224342.01434567507</v>
      </c>
      <c r="Q46" s="57">
        <v>194255.07207784744</v>
      </c>
      <c r="R46" s="57">
        <v>161290.0032930279</v>
      </c>
      <c r="S46" s="57">
        <v>127461.53675209657</v>
      </c>
      <c r="T46" s="57">
        <v>78653.081993740852</v>
      </c>
      <c r="U46" s="57">
        <v>62360.826310829914</v>
      </c>
      <c r="V46" s="57">
        <v>53417.878179745836</v>
      </c>
      <c r="W46" s="57">
        <v>55192.746282924069</v>
      </c>
      <c r="X46" s="57">
        <v>47339.870938920118</v>
      </c>
      <c r="Y46" s="57">
        <v>42687.455585206233</v>
      </c>
      <c r="Z46" s="57">
        <v>30806.928895230554</v>
      </c>
      <c r="AA46" s="57">
        <v>24327.274585781037</v>
      </c>
      <c r="AB46" s="57">
        <v>17115.159452754197</v>
      </c>
      <c r="AC46" s="61">
        <v>14249.927197558969</v>
      </c>
    </row>
    <row r="47" spans="1:29" x14ac:dyDescent="0.25">
      <c r="A47" s="164"/>
      <c r="C47" s="179"/>
      <c r="D47" s="135" t="s">
        <v>9</v>
      </c>
      <c r="E47" s="103">
        <f t="shared" si="26"/>
        <v>4939610.0077707274</v>
      </c>
      <c r="F47" s="54">
        <v>464637.05873463047</v>
      </c>
      <c r="G47" s="136">
        <v>465124.6662981151</v>
      </c>
      <c r="H47" s="136">
        <v>457866.46699795866</v>
      </c>
      <c r="I47" s="136">
        <v>443832.50744050369</v>
      </c>
      <c r="J47" s="136">
        <v>422886.32284293266</v>
      </c>
      <c r="K47" s="136">
        <v>395757.56942346069</v>
      </c>
      <c r="L47" s="136">
        <v>372065.36606161197</v>
      </c>
      <c r="M47" s="136">
        <v>342171.26654745132</v>
      </c>
      <c r="N47" s="136">
        <v>306952.86323910154</v>
      </c>
      <c r="O47" s="136">
        <v>267550.17998091882</v>
      </c>
      <c r="P47" s="136">
        <v>230375.66265326046</v>
      </c>
      <c r="Q47" s="136">
        <v>199479.53611906094</v>
      </c>
      <c r="R47" s="136">
        <v>165627.87624222913</v>
      </c>
      <c r="S47" s="136">
        <v>130889.59764273977</v>
      </c>
      <c r="T47" s="136">
        <v>80768.446057142224</v>
      </c>
      <c r="U47" s="136">
        <v>64038.012348529512</v>
      </c>
      <c r="V47" s="136">
        <v>42603.215726177659</v>
      </c>
      <c r="W47" s="136">
        <v>34174.138794358456</v>
      </c>
      <c r="X47" s="136">
        <v>22498.15648582342</v>
      </c>
      <c r="Y47" s="136">
        <v>15224.871292240594</v>
      </c>
      <c r="Z47" s="136">
        <v>7925.4339896443735</v>
      </c>
      <c r="AA47" s="136">
        <v>4202.4082777740741</v>
      </c>
      <c r="AB47" s="136">
        <v>1711.5159452754187</v>
      </c>
      <c r="AC47" s="62">
        <v>1246.8686297864099</v>
      </c>
    </row>
    <row r="48" spans="1:29" x14ac:dyDescent="0.25">
      <c r="A48" s="164"/>
      <c r="C48" s="180"/>
      <c r="D48" s="137" t="s">
        <v>10</v>
      </c>
      <c r="E48" s="138">
        <f t="shared" si="26"/>
        <v>2018849.049868644</v>
      </c>
      <c r="F48" s="139">
        <v>188067.38091639802</v>
      </c>
      <c r="G48" s="140">
        <v>188264.7458825706</v>
      </c>
      <c r="H48" s="140">
        <v>185326.90330869771</v>
      </c>
      <c r="I48" s="140">
        <v>179646.49110687067</v>
      </c>
      <c r="J48" s="140">
        <v>171168.27353166332</v>
      </c>
      <c r="K48" s="140">
        <v>160187.58762378182</v>
      </c>
      <c r="L48" s="140">
        <v>150597.88626303349</v>
      </c>
      <c r="M48" s="140">
        <v>138497.89360253987</v>
      </c>
      <c r="N48" s="140">
        <v>124242.82559677924</v>
      </c>
      <c r="O48" s="140">
        <v>108294.12046846717</v>
      </c>
      <c r="P48" s="140">
        <v>93247.292026319716</v>
      </c>
      <c r="Q48" s="140">
        <v>80741.717000572287</v>
      </c>
      <c r="R48" s="140">
        <v>67039.854669473702</v>
      </c>
      <c r="S48" s="140">
        <v>52979.122855394664</v>
      </c>
      <c r="T48" s="140">
        <v>32691.990070748037</v>
      </c>
      <c r="U48" s="140">
        <v>25920.14785535718</v>
      </c>
      <c r="V48" s="140">
        <v>18679.871510708668</v>
      </c>
      <c r="W48" s="140">
        <v>16482.217383119787</v>
      </c>
      <c r="X48" s="140">
        <v>12186.501429821019</v>
      </c>
      <c r="Y48" s="140">
        <v>9539.634543872271</v>
      </c>
      <c r="Z48" s="140">
        <v>6007.9902824723467</v>
      </c>
      <c r="AA48" s="140">
        <v>4155.7148524654731</v>
      </c>
      <c r="AB48" s="140">
        <v>2567.2739179131286</v>
      </c>
      <c r="AC48" s="141">
        <v>2315.6131696033322</v>
      </c>
    </row>
    <row r="49" spans="1:29" x14ac:dyDescent="0.25">
      <c r="A49" s="164"/>
      <c r="C49" s="178" t="s">
        <v>26</v>
      </c>
      <c r="D49" s="134" t="s">
        <v>8</v>
      </c>
      <c r="E49" s="98">
        <f t="shared" si="26"/>
        <v>33973649.965562738</v>
      </c>
      <c r="F49" s="53">
        <v>4454155.2420872739</v>
      </c>
      <c r="G49" s="57">
        <v>4313836.9258333733</v>
      </c>
      <c r="H49" s="57">
        <v>4128175.4412577935</v>
      </c>
      <c r="I49" s="57">
        <v>3889743.5916062007</v>
      </c>
      <c r="J49" s="57">
        <v>3582391.9512789594</v>
      </c>
      <c r="K49" s="57">
        <v>3203993.6336856238</v>
      </c>
      <c r="L49" s="57">
        <v>2760865.3478261768</v>
      </c>
      <c r="M49" s="57">
        <v>2276768.1528667025</v>
      </c>
      <c r="N49" s="57">
        <v>1781450.1755589612</v>
      </c>
      <c r="O49" s="57">
        <v>1309824.2463284254</v>
      </c>
      <c r="P49" s="57">
        <v>914829.48008993384</v>
      </c>
      <c r="Q49" s="57">
        <v>650755.36500497954</v>
      </c>
      <c r="R49" s="57">
        <v>373393.08253046509</v>
      </c>
      <c r="S49" s="57">
        <v>194231.76155689658</v>
      </c>
      <c r="T49" s="57">
        <v>72404.390201587172</v>
      </c>
      <c r="U49" s="57">
        <v>35733.963642480972</v>
      </c>
      <c r="V49" s="57">
        <v>16827.132150809382</v>
      </c>
      <c r="W49" s="57">
        <v>8267.750356856026</v>
      </c>
      <c r="X49" s="57">
        <v>3973.1969173249768</v>
      </c>
      <c r="Y49" s="57">
        <v>1518.7213258802294</v>
      </c>
      <c r="Z49" s="57">
        <v>384.84794280288838</v>
      </c>
      <c r="AA49" s="57">
        <v>97.641155263093452</v>
      </c>
      <c r="AB49" s="57">
        <v>22.526203244857584</v>
      </c>
      <c r="AC49" s="61">
        <v>5.398154743508921</v>
      </c>
    </row>
    <row r="50" spans="1:29" x14ac:dyDescent="0.25">
      <c r="A50" s="164"/>
      <c r="C50" s="179"/>
      <c r="D50" s="135" t="s">
        <v>9</v>
      </c>
      <c r="E50" s="103">
        <f t="shared" si="26"/>
        <v>27809392.561319496</v>
      </c>
      <c r="F50" s="54">
        <v>3583932.3334317286</v>
      </c>
      <c r="G50" s="136">
        <v>3478446.2447016416</v>
      </c>
      <c r="H50" s="136">
        <v>3335700.7130873953</v>
      </c>
      <c r="I50" s="136">
        <v>3149476.6097265854</v>
      </c>
      <c r="J50" s="136">
        <v>2906437.2100241128</v>
      </c>
      <c r="K50" s="136">
        <v>2604549.6810885039</v>
      </c>
      <c r="L50" s="136">
        <v>2248655.0491362084</v>
      </c>
      <c r="M50" s="136">
        <v>1857877.9065241222</v>
      </c>
      <c r="N50" s="136">
        <v>1456389.6198928407</v>
      </c>
      <c r="O50" s="136">
        <v>1072773.0167040359</v>
      </c>
      <c r="P50" s="136">
        <v>750605.6832340312</v>
      </c>
      <c r="Q50" s="136">
        <v>534875.65976115479</v>
      </c>
      <c r="R50" s="136">
        <v>380397.24867701216</v>
      </c>
      <c r="S50" s="136">
        <v>241088.84955632652</v>
      </c>
      <c r="T50" s="136">
        <v>109407.30264919173</v>
      </c>
      <c r="U50" s="136">
        <v>54196.73862952675</v>
      </c>
      <c r="V50" s="136">
        <v>25964.313002880255</v>
      </c>
      <c r="W50" s="136">
        <v>12478.226569791335</v>
      </c>
      <c r="X50" s="136">
        <v>4309.3990993230818</v>
      </c>
      <c r="Y50" s="136">
        <v>1355.1253488322332</v>
      </c>
      <c r="Z50" s="136">
        <v>363.74973885539094</v>
      </c>
      <c r="AA50" s="136">
        <v>88.976482829695229</v>
      </c>
      <c r="AB50" s="136">
        <v>18.644065290416492</v>
      </c>
      <c r="AC50" s="62">
        <v>4.2601872734434343</v>
      </c>
    </row>
    <row r="51" spans="1:29" x14ac:dyDescent="0.25">
      <c r="A51" s="164"/>
      <c r="C51" s="180"/>
      <c r="D51" s="137" t="s">
        <v>10</v>
      </c>
      <c r="E51" s="138">
        <f t="shared" si="26"/>
        <v>643827.28652062628</v>
      </c>
      <c r="F51" s="139">
        <v>81254.083633830465</v>
      </c>
      <c r="G51" s="140">
        <v>78769.206893790411</v>
      </c>
      <c r="H51" s="140">
        <v>75449.344194526537</v>
      </c>
      <c r="I51" s="140">
        <v>71156.554087585886</v>
      </c>
      <c r="J51" s="140">
        <v>65592.77788203716</v>
      </c>
      <c r="K51" s="140">
        <v>58715.97213231153</v>
      </c>
      <c r="L51" s="140">
        <v>50638.930532039318</v>
      </c>
      <c r="M51" s="140">
        <v>41795.168325273313</v>
      </c>
      <c r="N51" s="140">
        <v>32729.733801236354</v>
      </c>
      <c r="O51" s="140">
        <v>24084.472705101973</v>
      </c>
      <c r="P51" s="140">
        <v>16835.01982096782</v>
      </c>
      <c r="Q51" s="140">
        <v>11984.91244671017</v>
      </c>
      <c r="R51" s="140">
        <v>15383.476147091373</v>
      </c>
      <c r="S51" s="140">
        <v>8884.0941043514922</v>
      </c>
      <c r="T51" s="140">
        <v>5623.0420469313058</v>
      </c>
      <c r="U51" s="140">
        <v>2781.3619259383831</v>
      </c>
      <c r="V51" s="140">
        <v>1323.4467573306074</v>
      </c>
      <c r="W51" s="140">
        <v>423.38728421729309</v>
      </c>
      <c r="X51" s="140">
        <v>256.1627634014863</v>
      </c>
      <c r="Y51" s="140">
        <v>119.74361144635262</v>
      </c>
      <c r="Z51" s="140">
        <v>23.152505618297297</v>
      </c>
      <c r="AA51" s="140">
        <v>2.4558707545450966</v>
      </c>
      <c r="AB51" s="140">
        <v>0.67087296813451847</v>
      </c>
      <c r="AC51" s="141">
        <v>0.11617516613177105</v>
      </c>
    </row>
    <row r="52" spans="1:29" x14ac:dyDescent="0.25">
      <c r="A52" s="164"/>
      <c r="C52" s="178" t="s">
        <v>28</v>
      </c>
      <c r="D52" s="134" t="s">
        <v>8</v>
      </c>
      <c r="E52" s="98">
        <f t="shared" si="26"/>
        <v>257388.44443959362</v>
      </c>
      <c r="F52" s="53">
        <v>27185.980177565551</v>
      </c>
      <c r="G52" s="57">
        <v>43883.839724617705</v>
      </c>
      <c r="H52" s="57">
        <v>50409.493988749142</v>
      </c>
      <c r="I52" s="57">
        <v>46797.99176595352</v>
      </c>
      <c r="J52" s="57">
        <v>36702.944407094205</v>
      </c>
      <c r="K52" s="57">
        <v>24819.031863927052</v>
      </c>
      <c r="L52" s="57">
        <v>14609.314741229842</v>
      </c>
      <c r="M52" s="57">
        <v>7532.524074231922</v>
      </c>
      <c r="N52" s="57">
        <v>3408.2659431381167</v>
      </c>
      <c r="O52" s="57">
        <v>1352.4989547755356</v>
      </c>
      <c r="P52" s="57">
        <v>479.71184226494711</v>
      </c>
      <c r="Q52" s="57">
        <v>164.28082441399124</v>
      </c>
      <c r="R52" s="57">
        <v>35.664868649375663</v>
      </c>
      <c r="S52" s="57">
        <v>6.1758699131639636</v>
      </c>
      <c r="T52" s="57">
        <v>0.66197015181042318</v>
      </c>
      <c r="U52" s="57">
        <v>5.0048247709865532E-2</v>
      </c>
      <c r="V52" s="57">
        <v>1.0864572007102379E-2</v>
      </c>
      <c r="W52" s="57">
        <v>2.0736202445150271E-3</v>
      </c>
      <c r="X52" s="57">
        <v>3.7337459912037863E-4</v>
      </c>
      <c r="Y52" s="57">
        <v>5.762423719024208E-5</v>
      </c>
      <c r="Z52" s="57">
        <v>5.4789251865523848E-6</v>
      </c>
      <c r="AA52" s="57">
        <v>0</v>
      </c>
      <c r="AB52" s="57">
        <v>0</v>
      </c>
      <c r="AC52" s="61">
        <v>0</v>
      </c>
    </row>
    <row r="53" spans="1:29" x14ac:dyDescent="0.25">
      <c r="A53" s="164"/>
      <c r="C53" s="179"/>
      <c r="D53" s="135" t="s">
        <v>9</v>
      </c>
      <c r="E53" s="103">
        <f t="shared" si="26"/>
        <v>10031884.913041504</v>
      </c>
      <c r="F53" s="54">
        <v>2582668.1168686962</v>
      </c>
      <c r="G53" s="136">
        <v>2336097.6473557884</v>
      </c>
      <c r="H53" s="136">
        <v>1888529.5936364227</v>
      </c>
      <c r="I53" s="136">
        <v>1365553.9656661851</v>
      </c>
      <c r="J53" s="136">
        <v>883579.81587457878</v>
      </c>
      <c r="K53" s="136">
        <v>511555.98220519576</v>
      </c>
      <c r="L53" s="136">
        <v>264561.13799994416</v>
      </c>
      <c r="M53" s="136">
        <v>122147.8239909754</v>
      </c>
      <c r="N53" s="136">
        <v>50217.294296542517</v>
      </c>
      <c r="O53" s="136">
        <v>18315.698588428848</v>
      </c>
      <c r="P53" s="136">
        <v>6026.5438544650679</v>
      </c>
      <c r="Q53" s="136">
        <v>1929.3023970914548</v>
      </c>
      <c r="R53" s="136">
        <v>540.96712531195647</v>
      </c>
      <c r="S53" s="136">
        <v>131.89551636253188</v>
      </c>
      <c r="T53" s="136">
        <v>23.335488684889274</v>
      </c>
      <c r="U53" s="136">
        <v>4.7545835324371684</v>
      </c>
      <c r="V53" s="136">
        <v>0.86838086753345811</v>
      </c>
      <c r="W53" s="136">
        <v>0.1430933943813375</v>
      </c>
      <c r="X53" s="136">
        <v>2.2674705842258565E-2</v>
      </c>
      <c r="Y53" s="136">
        <v>3.1254852968558289E-3</v>
      </c>
      <c r="Z53" s="136">
        <v>3.1884929632484678E-4</v>
      </c>
      <c r="AA53" s="136">
        <v>0</v>
      </c>
      <c r="AB53" s="136">
        <v>0</v>
      </c>
      <c r="AC53" s="62">
        <v>0</v>
      </c>
    </row>
    <row r="54" spans="1:29" x14ac:dyDescent="0.25">
      <c r="A54" s="164"/>
      <c r="C54" s="180"/>
      <c r="D54" s="137" t="s">
        <v>10</v>
      </c>
      <c r="E54" s="138">
        <f t="shared" si="26"/>
        <v>422395.15017132706</v>
      </c>
      <c r="F54" s="139">
        <v>108743.92071026089</v>
      </c>
      <c r="G54" s="140">
        <v>98362.006204454214</v>
      </c>
      <c r="H54" s="140">
        <v>79517.035521533558</v>
      </c>
      <c r="I54" s="140">
        <v>57497.009080681462</v>
      </c>
      <c r="J54" s="140">
        <v>37203.360668403307</v>
      </c>
      <c r="K54" s="140">
        <v>21539.199250745081</v>
      </c>
      <c r="L54" s="140">
        <v>11139.416336839751</v>
      </c>
      <c r="M54" s="140">
        <v>5143.0662733042273</v>
      </c>
      <c r="N54" s="140">
        <v>2114.4123914333691</v>
      </c>
      <c r="O54" s="140">
        <v>771.18730898647789</v>
      </c>
      <c r="P54" s="140">
        <v>253.74921492484498</v>
      </c>
      <c r="Q54" s="140">
        <v>81.233785140692845</v>
      </c>
      <c r="R54" s="140">
        <v>22.777563171029747</v>
      </c>
      <c r="S54" s="140">
        <v>5.5534954257908167</v>
      </c>
      <c r="T54" s="140">
        <v>0.98254689199533796</v>
      </c>
      <c r="U54" s="140">
        <v>0.20019299083945974</v>
      </c>
      <c r="V54" s="140">
        <v>3.3709090333823404E-2</v>
      </c>
      <c r="W54" s="140">
        <v>5.0854686652368718E-3</v>
      </c>
      <c r="X54" s="140">
        <v>7.3168509337710925E-4</v>
      </c>
      <c r="Y54" s="140">
        <v>9.0658182931691888E-5</v>
      </c>
      <c r="Z54" s="140">
        <v>9.2371961822866853E-6</v>
      </c>
      <c r="AA54" s="140">
        <v>0</v>
      </c>
      <c r="AB54" s="140">
        <v>0</v>
      </c>
      <c r="AC54" s="141">
        <v>0</v>
      </c>
    </row>
    <row r="55" spans="1:29" x14ac:dyDescent="0.25">
      <c r="A55" s="164"/>
      <c r="C55" s="178" t="s">
        <v>32</v>
      </c>
      <c r="D55" s="135" t="s">
        <v>9</v>
      </c>
      <c r="E55" s="103">
        <f t="shared" si="26"/>
        <v>2635263.386562631</v>
      </c>
      <c r="F55" s="54">
        <v>233276.39653455268</v>
      </c>
      <c r="G55" s="136">
        <v>255094.43374641935</v>
      </c>
      <c r="H55" s="136">
        <v>275081.88921651529</v>
      </c>
      <c r="I55" s="136">
        <v>291551.32247433014</v>
      </c>
      <c r="J55" s="136">
        <v>302065.08300078096</v>
      </c>
      <c r="K55" s="136">
        <v>304209.26254041499</v>
      </c>
      <c r="L55" s="136">
        <v>280474.63250830636</v>
      </c>
      <c r="M55" s="136">
        <v>242153.77777430785</v>
      </c>
      <c r="N55" s="136">
        <v>191346.2678947121</v>
      </c>
      <c r="O55" s="136">
        <v>130567.13340395961</v>
      </c>
      <c r="P55" s="136">
        <v>75793.436549107704</v>
      </c>
      <c r="Q55" s="136">
        <v>36460.556299130214</v>
      </c>
      <c r="R55" s="136">
        <v>14785.551192627419</v>
      </c>
      <c r="S55" s="136">
        <v>2403.6434274658977</v>
      </c>
      <c r="T55" s="136">
        <v>0</v>
      </c>
      <c r="U55" s="136">
        <v>0</v>
      </c>
      <c r="V55" s="136">
        <v>0</v>
      </c>
      <c r="W55" s="136">
        <v>0</v>
      </c>
      <c r="X55" s="136">
        <v>0</v>
      </c>
      <c r="Y55" s="136">
        <v>0</v>
      </c>
      <c r="Z55" s="136">
        <v>0</v>
      </c>
      <c r="AA55" s="136">
        <v>0</v>
      </c>
      <c r="AB55" s="136">
        <v>0</v>
      </c>
      <c r="AC55" s="62">
        <v>0</v>
      </c>
    </row>
    <row r="56" spans="1:29" x14ac:dyDescent="0.25">
      <c r="A56" s="164"/>
      <c r="C56" s="180"/>
      <c r="D56" s="137" t="s">
        <v>10</v>
      </c>
      <c r="E56" s="138">
        <f t="shared" si="26"/>
        <v>51773.923278668226</v>
      </c>
      <c r="F56" s="139">
        <v>4760.7427864194424</v>
      </c>
      <c r="G56" s="140">
        <v>5154.2117334344603</v>
      </c>
      <c r="H56" s="140">
        <v>5506.2375896877802</v>
      </c>
      <c r="I56" s="140">
        <v>5784.8033794213643</v>
      </c>
      <c r="J56" s="140">
        <v>5944.0356225556125</v>
      </c>
      <c r="K56" s="140">
        <v>5939.7415361784988</v>
      </c>
      <c r="L56" s="140">
        <v>5436.1622442410971</v>
      </c>
      <c r="M56" s="140">
        <v>4660.8776124538663</v>
      </c>
      <c r="N56" s="140">
        <v>3658.7615601810553</v>
      </c>
      <c r="O56" s="140">
        <v>2481.0369662563862</v>
      </c>
      <c r="P56" s="140">
        <v>1431.7020069379237</v>
      </c>
      <c r="Q56" s="140">
        <v>684.84507544303358</v>
      </c>
      <c r="R56" s="140">
        <v>283.67978203299299</v>
      </c>
      <c r="S56" s="140">
        <v>47.085383424716255</v>
      </c>
      <c r="T56" s="140">
        <v>0</v>
      </c>
      <c r="U56" s="140">
        <v>0</v>
      </c>
      <c r="V56" s="140">
        <v>0</v>
      </c>
      <c r="W56" s="140">
        <v>0</v>
      </c>
      <c r="X56" s="140">
        <v>0</v>
      </c>
      <c r="Y56" s="140">
        <v>0</v>
      </c>
      <c r="Z56" s="140">
        <v>0</v>
      </c>
      <c r="AA56" s="140">
        <v>0</v>
      </c>
      <c r="AB56" s="140">
        <v>0</v>
      </c>
      <c r="AC56" s="141">
        <v>0</v>
      </c>
    </row>
    <row r="58" spans="1:29" x14ac:dyDescent="0.25">
      <c r="C58" s="2" t="s">
        <v>202</v>
      </c>
      <c r="E58" s="131"/>
      <c r="F58" s="2" t="s">
        <v>166</v>
      </c>
    </row>
    <row r="59" spans="1:29" x14ac:dyDescent="0.25">
      <c r="C59" s="51" t="s">
        <v>30</v>
      </c>
      <c r="D59" s="51" t="s">
        <v>120</v>
      </c>
      <c r="E59" s="51" t="s">
        <v>7</v>
      </c>
      <c r="F59" s="51" t="s">
        <v>169</v>
      </c>
      <c r="G59" s="51" t="s">
        <v>170</v>
      </c>
      <c r="H59" s="51" t="s">
        <v>171</v>
      </c>
      <c r="I59" s="51" t="s">
        <v>172</v>
      </c>
      <c r="J59" s="51" t="s">
        <v>173</v>
      </c>
      <c r="K59" s="51" t="s">
        <v>174</v>
      </c>
      <c r="L59" s="51" t="s">
        <v>175</v>
      </c>
      <c r="M59" s="51" t="s">
        <v>176</v>
      </c>
      <c r="N59" s="51" t="s">
        <v>177</v>
      </c>
      <c r="O59" s="51" t="s">
        <v>178</v>
      </c>
      <c r="P59" s="51" t="s">
        <v>179</v>
      </c>
      <c r="Q59" s="51" t="s">
        <v>180</v>
      </c>
      <c r="R59" s="51" t="s">
        <v>181</v>
      </c>
      <c r="S59" s="51" t="s">
        <v>182</v>
      </c>
      <c r="T59" s="51" t="s">
        <v>183</v>
      </c>
      <c r="U59" s="51" t="s">
        <v>184</v>
      </c>
      <c r="V59" s="51" t="s">
        <v>185</v>
      </c>
      <c r="W59" s="51" t="s">
        <v>186</v>
      </c>
      <c r="X59" s="51" t="s">
        <v>187</v>
      </c>
      <c r="Y59" s="51" t="s">
        <v>188</v>
      </c>
      <c r="Z59" s="51" t="s">
        <v>189</v>
      </c>
      <c r="AA59" s="51" t="s">
        <v>190</v>
      </c>
      <c r="AB59" s="51" t="s">
        <v>191</v>
      </c>
      <c r="AC59" s="51" t="s">
        <v>192</v>
      </c>
    </row>
    <row r="60" spans="1:29" ht="15" customHeight="1" x14ac:dyDescent="0.25">
      <c r="A60" s="176" t="s">
        <v>14</v>
      </c>
      <c r="C60" s="126" t="s">
        <v>25</v>
      </c>
      <c r="D60" s="127" t="s">
        <v>8</v>
      </c>
      <c r="E60" s="128">
        <f>SUM(F60:AC60)</f>
        <v>1999.2013236511441</v>
      </c>
      <c r="F60" s="129">
        <f t="shared" ref="F60:P60" si="27">F45*$AG$15*$AF$6/10^9</f>
        <v>230.41204635710977</v>
      </c>
      <c r="G60" s="130">
        <f t="shared" si="27"/>
        <v>234.99317303165597</v>
      </c>
      <c r="H60" s="130">
        <f t="shared" si="27"/>
        <v>239.23547231540138</v>
      </c>
      <c r="I60" s="130">
        <f t="shared" si="27"/>
        <v>241.99188179715435</v>
      </c>
      <c r="J60" s="130">
        <f t="shared" si="27"/>
        <v>241.32503963085361</v>
      </c>
      <c r="K60" s="130">
        <f t="shared" si="27"/>
        <v>234.15995058402387</v>
      </c>
      <c r="L60" s="130">
        <f t="shared" si="27"/>
        <v>214.94666845139665</v>
      </c>
      <c r="M60" s="130">
        <f t="shared" si="27"/>
        <v>176.38871854562166</v>
      </c>
      <c r="N60" s="130">
        <f t="shared" si="27"/>
        <v>117.00464456943709</v>
      </c>
      <c r="O60" s="130">
        <f t="shared" si="27"/>
        <v>53.226914835798581</v>
      </c>
      <c r="P60" s="130">
        <f t="shared" si="27"/>
        <v>13.136705985678171</v>
      </c>
      <c r="Q60" s="130">
        <f t="shared" ref="Q60:AC60" si="28">Q45*$AH$15*$AF$6/10^9</f>
        <v>2.3264999054558348</v>
      </c>
      <c r="R60" s="130">
        <f t="shared" si="28"/>
        <v>5.3447481024324381E-2</v>
      </c>
      <c r="S60" s="130">
        <f t="shared" si="28"/>
        <v>1.6013217691436847E-4</v>
      </c>
      <c r="T60" s="130">
        <f t="shared" si="28"/>
        <v>2.8355938782929434E-8</v>
      </c>
      <c r="U60" s="130">
        <f t="shared" si="28"/>
        <v>1.1128532060600702E-13</v>
      </c>
      <c r="V60" s="130">
        <f t="shared" si="28"/>
        <v>2.7345419208827505E-21</v>
      </c>
      <c r="W60" s="130">
        <f t="shared" si="28"/>
        <v>8.8966748916846491E-32</v>
      </c>
      <c r="X60" s="130">
        <f t="shared" si="28"/>
        <v>6.0597077641287548E-46</v>
      </c>
      <c r="Y60" s="130">
        <f t="shared" si="28"/>
        <v>8.2356275505052568E-65</v>
      </c>
      <c r="Z60" s="130">
        <f t="shared" si="28"/>
        <v>1.6105961649006007E-89</v>
      </c>
      <c r="AA60" s="130">
        <f t="shared" si="28"/>
        <v>1.6446452918472947E-121</v>
      </c>
      <c r="AB60" s="130">
        <f t="shared" si="28"/>
        <v>2.9651465484689669E-162</v>
      </c>
      <c r="AC60" s="132">
        <f t="shared" si="28"/>
        <v>1.443787087398381E-213</v>
      </c>
    </row>
    <row r="61" spans="1:29" x14ac:dyDescent="0.25">
      <c r="A61" s="177"/>
      <c r="C61" s="178" t="s">
        <v>27</v>
      </c>
      <c r="D61" s="134" t="s">
        <v>8</v>
      </c>
      <c r="E61" s="98">
        <f t="shared" ref="E61:E71" si="29">SUM(F61:AC61)</f>
        <v>114.08831845007444</v>
      </c>
      <c r="F61" s="53">
        <f t="shared" ref="F61:P61" si="30">F46*$AG$16*$AF$7/10^9</f>
        <v>6.6693782155026584</v>
      </c>
      <c r="G61" s="57">
        <f t="shared" si="30"/>
        <v>6.6763773112495191</v>
      </c>
      <c r="H61" s="57">
        <f t="shared" si="30"/>
        <v>6.5721934641236102</v>
      </c>
      <c r="I61" s="57">
        <f t="shared" si="30"/>
        <v>6.3707506769196884</v>
      </c>
      <c r="J61" s="57">
        <f t="shared" si="30"/>
        <v>6.070090140643515</v>
      </c>
      <c r="K61" s="57">
        <f t="shared" si="30"/>
        <v>5.680685305905814</v>
      </c>
      <c r="L61" s="57">
        <f t="shared" si="30"/>
        <v>5.340608547049996</v>
      </c>
      <c r="M61" s="57">
        <f t="shared" si="30"/>
        <v>4.9115100661522826</v>
      </c>
      <c r="N61" s="57">
        <f t="shared" si="30"/>
        <v>4.4059867821310537</v>
      </c>
      <c r="O61" s="57">
        <f t="shared" si="30"/>
        <v>3.8404025429613484</v>
      </c>
      <c r="P61" s="57">
        <f t="shared" si="30"/>
        <v>3.3068012914552503</v>
      </c>
      <c r="Q61" s="57">
        <f t="shared" ref="Q61:AC61" si="31">Q46*$AH$16*$AF$7/10^9</f>
        <v>11.589937492916649</v>
      </c>
      <c r="R61" s="57">
        <f t="shared" si="31"/>
        <v>9.6231261114735691</v>
      </c>
      <c r="S61" s="57">
        <f t="shared" si="31"/>
        <v>7.6048013980087124</v>
      </c>
      <c r="T61" s="57">
        <f t="shared" si="31"/>
        <v>4.692718157533557</v>
      </c>
      <c r="U61" s="57">
        <f t="shared" si="31"/>
        <v>3.7206651605962007</v>
      </c>
      <c r="V61" s="57">
        <f t="shared" si="31"/>
        <v>3.187097574777265</v>
      </c>
      <c r="W61" s="57">
        <f t="shared" si="31"/>
        <v>3.2929924178512402</v>
      </c>
      <c r="X61" s="57">
        <f t="shared" si="31"/>
        <v>2.8244623897642605</v>
      </c>
      <c r="Y61" s="57">
        <f t="shared" si="31"/>
        <v>2.5468830063079526</v>
      </c>
      <c r="Z61" s="57">
        <f t="shared" si="31"/>
        <v>1.8380492021405881</v>
      </c>
      <c r="AA61" s="57">
        <f t="shared" si="31"/>
        <v>1.4514503472487468</v>
      </c>
      <c r="AB61" s="57">
        <f t="shared" si="31"/>
        <v>1.0211503160094</v>
      </c>
      <c r="AC61" s="61">
        <f t="shared" si="31"/>
        <v>0.85020053135155937</v>
      </c>
    </row>
    <row r="62" spans="1:29" x14ac:dyDescent="0.25">
      <c r="A62" s="177"/>
      <c r="C62" s="179"/>
      <c r="D62" s="135" t="s">
        <v>9</v>
      </c>
      <c r="E62" s="103">
        <f t="shared" si="29"/>
        <v>76.691319277672093</v>
      </c>
      <c r="F62" s="54">
        <f t="shared" ref="F62:P62" si="32">F47*$AG$17*$AF$7/10^9</f>
        <v>3.4243751228742267</v>
      </c>
      <c r="G62" s="58">
        <f t="shared" si="32"/>
        <v>3.4279687906171081</v>
      </c>
      <c r="H62" s="58">
        <f t="shared" si="32"/>
        <v>3.3744758617749553</v>
      </c>
      <c r="I62" s="58">
        <f t="shared" si="32"/>
        <v>3.2710455798365121</v>
      </c>
      <c r="J62" s="58">
        <f t="shared" si="32"/>
        <v>3.1166721993524136</v>
      </c>
      <c r="K62" s="58">
        <f t="shared" si="32"/>
        <v>2.9167332866509055</v>
      </c>
      <c r="L62" s="58">
        <f t="shared" si="32"/>
        <v>2.74212174787408</v>
      </c>
      <c r="M62" s="58">
        <f t="shared" si="32"/>
        <v>2.5218022344547162</v>
      </c>
      <c r="N62" s="58">
        <f t="shared" si="32"/>
        <v>2.2622426020721784</v>
      </c>
      <c r="O62" s="58">
        <f t="shared" si="32"/>
        <v>1.9718448264593718</v>
      </c>
      <c r="P62" s="58">
        <f t="shared" si="32"/>
        <v>1.6978686337545295</v>
      </c>
      <c r="Q62" s="58">
        <f t="shared" ref="Q62:AC62" si="33">Q47*$AH$17*$AF$7/10^9</f>
        <v>11.901647303239592</v>
      </c>
      <c r="R62" s="58">
        <f t="shared" si="33"/>
        <v>9.8819387941782377</v>
      </c>
      <c r="S62" s="58">
        <f t="shared" si="33"/>
        <v>7.8093315089576043</v>
      </c>
      <c r="T62" s="58">
        <f t="shared" si="33"/>
        <v>4.8189281813303051</v>
      </c>
      <c r="U62" s="58">
        <f t="shared" si="33"/>
        <v>3.8207319497564902</v>
      </c>
      <c r="V62" s="58">
        <f t="shared" si="33"/>
        <v>2.5418569614788007</v>
      </c>
      <c r="W62" s="58">
        <f t="shared" si="33"/>
        <v>2.0389487299572058</v>
      </c>
      <c r="X62" s="58">
        <f t="shared" si="33"/>
        <v>1.3423187594919255</v>
      </c>
      <c r="Y62" s="58">
        <f t="shared" si="33"/>
        <v>0.90836910834459661</v>
      </c>
      <c r="Z62" s="58">
        <f t="shared" si="33"/>
        <v>0.47285913084114706</v>
      </c>
      <c r="AA62" s="58">
        <f t="shared" si="33"/>
        <v>0.25073038628097344</v>
      </c>
      <c r="AB62" s="58">
        <f t="shared" si="33"/>
        <v>0.10211503160093995</v>
      </c>
      <c r="AC62" s="62">
        <f t="shared" si="33"/>
        <v>7.4392546493261463E-2</v>
      </c>
    </row>
    <row r="63" spans="1:29" x14ac:dyDescent="0.25">
      <c r="A63" s="177"/>
      <c r="C63" s="180"/>
      <c r="D63" s="137" t="s">
        <v>10</v>
      </c>
      <c r="E63" s="138">
        <f t="shared" si="29"/>
        <v>44.641334189242365</v>
      </c>
      <c r="F63" s="139">
        <f t="shared" ref="F63:P63" si="34">F48*$AG$18*$AF$7/10^9</f>
        <v>2.7721131947077069</v>
      </c>
      <c r="G63" s="140">
        <f t="shared" si="34"/>
        <v>2.7750223543090908</v>
      </c>
      <c r="H63" s="140">
        <f t="shared" si="34"/>
        <v>2.7317185547702048</v>
      </c>
      <c r="I63" s="140">
        <f t="shared" si="34"/>
        <v>2.6479892789152735</v>
      </c>
      <c r="J63" s="140">
        <f t="shared" si="34"/>
        <v>2.5230203518567178</v>
      </c>
      <c r="K63" s="140">
        <f t="shared" si="34"/>
        <v>2.361165041574544</v>
      </c>
      <c r="L63" s="140">
        <f t="shared" si="34"/>
        <v>2.2198128435171136</v>
      </c>
      <c r="M63" s="140">
        <f t="shared" si="34"/>
        <v>2.0414589517014377</v>
      </c>
      <c r="N63" s="140">
        <f t="shared" si="34"/>
        <v>1.8313392492965259</v>
      </c>
      <c r="O63" s="140">
        <f t="shared" si="34"/>
        <v>1.5962553357052061</v>
      </c>
      <c r="P63" s="140">
        <f t="shared" si="34"/>
        <v>1.3744650844679527</v>
      </c>
      <c r="Q63" s="140">
        <f t="shared" ref="Q63:AC63" si="35">Q48*$AH$18*$AF$7/10^9</f>
        <v>4.8173334322636441</v>
      </c>
      <c r="R63" s="140">
        <f t="shared" si="35"/>
        <v>3.999832369072144</v>
      </c>
      <c r="S63" s="140">
        <f t="shared" si="35"/>
        <v>3.1609198964828389</v>
      </c>
      <c r="T63" s="140">
        <f t="shared" si="35"/>
        <v>1.9505185495860755</v>
      </c>
      <c r="U63" s="140">
        <f t="shared" si="35"/>
        <v>1.5464867415681027</v>
      </c>
      <c r="V63" s="140">
        <f t="shared" si="35"/>
        <v>1.1145065138791665</v>
      </c>
      <c r="W63" s="140">
        <f t="shared" si="35"/>
        <v>0.98338677683776732</v>
      </c>
      <c r="X63" s="140">
        <f t="shared" si="35"/>
        <v>0.72708932805812632</v>
      </c>
      <c r="Y63" s="140">
        <f t="shared" si="35"/>
        <v>0.56916798560832327</v>
      </c>
      <c r="Z63" s="140">
        <f t="shared" si="35"/>
        <v>0.35845772821828886</v>
      </c>
      <c r="AA63" s="140">
        <f t="shared" si="35"/>
        <v>0.24794449310007372</v>
      </c>
      <c r="AB63" s="140">
        <f t="shared" si="35"/>
        <v>0.15317254740140993</v>
      </c>
      <c r="AC63" s="141">
        <f t="shared" si="35"/>
        <v>0.13815758634462838</v>
      </c>
    </row>
    <row r="64" spans="1:29" x14ac:dyDescent="0.25">
      <c r="A64" s="177"/>
      <c r="C64" s="178" t="s">
        <v>26</v>
      </c>
      <c r="D64" s="134" t="s">
        <v>8</v>
      </c>
      <c r="E64" s="98">
        <f t="shared" si="29"/>
        <v>392.73539360190557</v>
      </c>
      <c r="F64" s="53">
        <f t="shared" ref="F64:P64" si="36">F49*$AG$19*$AF$8/10^9</f>
        <v>51.490034598528887</v>
      </c>
      <c r="G64" s="57">
        <f t="shared" si="36"/>
        <v>49.867954862633795</v>
      </c>
      <c r="H64" s="57">
        <f t="shared" si="36"/>
        <v>47.721708100940091</v>
      </c>
      <c r="I64" s="57">
        <f t="shared" si="36"/>
        <v>44.965435918967685</v>
      </c>
      <c r="J64" s="57">
        <f t="shared" si="36"/>
        <v>41.412450956784767</v>
      </c>
      <c r="K64" s="57">
        <f t="shared" si="36"/>
        <v>37.038166405405811</v>
      </c>
      <c r="L64" s="57">
        <f t="shared" si="36"/>
        <v>31.915603420870607</v>
      </c>
      <c r="M64" s="57">
        <f t="shared" si="36"/>
        <v>26.31943984713908</v>
      </c>
      <c r="N64" s="57">
        <f t="shared" si="36"/>
        <v>20.593564029461593</v>
      </c>
      <c r="O64" s="57">
        <f t="shared" si="36"/>
        <v>15.141568287556597</v>
      </c>
      <c r="P64" s="57">
        <f t="shared" si="36"/>
        <v>10.575428789839636</v>
      </c>
      <c r="Q64" s="57">
        <f t="shared" ref="Q64:AC64" si="37">Q49*$AH$19*$AF$8/10^9</f>
        <v>7.5227320194575631</v>
      </c>
      <c r="R64" s="57">
        <f t="shared" si="37"/>
        <v>4.3164240340521767</v>
      </c>
      <c r="S64" s="57">
        <f t="shared" si="37"/>
        <v>2.2453191635977245</v>
      </c>
      <c r="T64" s="57">
        <f t="shared" si="37"/>
        <v>0.83699475073034779</v>
      </c>
      <c r="U64" s="57">
        <f t="shared" si="37"/>
        <v>0.41308461970708005</v>
      </c>
      <c r="V64" s="57">
        <f t="shared" si="37"/>
        <v>0.19452164766335645</v>
      </c>
      <c r="W64" s="57">
        <f t="shared" si="37"/>
        <v>9.5575194125255655E-2</v>
      </c>
      <c r="X64" s="57">
        <f t="shared" si="37"/>
        <v>4.5930156364276727E-2</v>
      </c>
      <c r="Y64" s="57">
        <f t="shared" si="37"/>
        <v>1.7556418527175453E-2</v>
      </c>
      <c r="Z64" s="57">
        <f t="shared" si="37"/>
        <v>4.4488422188013891E-3</v>
      </c>
      <c r="AA64" s="57">
        <f t="shared" si="37"/>
        <v>1.1287317548413602E-3</v>
      </c>
      <c r="AB64" s="57">
        <f t="shared" si="37"/>
        <v>2.6040290951055369E-4</v>
      </c>
      <c r="AC64" s="61">
        <f t="shared" si="37"/>
        <v>6.2402668834963125E-5</v>
      </c>
    </row>
    <row r="65" spans="1:29" x14ac:dyDescent="0.25">
      <c r="A65" s="177"/>
      <c r="C65" s="179"/>
      <c r="D65" s="135" t="s">
        <v>9</v>
      </c>
      <c r="E65" s="103">
        <f t="shared" si="29"/>
        <v>160.73828900442669</v>
      </c>
      <c r="F65" s="54">
        <f t="shared" ref="F65:P65" si="38">F50*$AG$20*$AF$8/10^9</f>
        <v>20.715128887235391</v>
      </c>
      <c r="G65" s="58">
        <f t="shared" si="38"/>
        <v>20.105419294375487</v>
      </c>
      <c r="H65" s="58">
        <f t="shared" si="38"/>
        <v>19.280350121645146</v>
      </c>
      <c r="I65" s="58">
        <f t="shared" si="38"/>
        <v>18.203974804219666</v>
      </c>
      <c r="J65" s="58">
        <f t="shared" si="38"/>
        <v>16.799207073939375</v>
      </c>
      <c r="K65" s="58">
        <f t="shared" si="38"/>
        <v>15.054297156691554</v>
      </c>
      <c r="L65" s="58">
        <f t="shared" si="38"/>
        <v>12.997226184007284</v>
      </c>
      <c r="M65" s="58">
        <f t="shared" si="38"/>
        <v>10.738534299709427</v>
      </c>
      <c r="N65" s="58">
        <f t="shared" si="38"/>
        <v>8.4179320029806188</v>
      </c>
      <c r="O65" s="58">
        <f t="shared" si="38"/>
        <v>6.200628036549328</v>
      </c>
      <c r="P65" s="58">
        <f t="shared" si="38"/>
        <v>4.3385008490927</v>
      </c>
      <c r="Q65" s="58">
        <f t="shared" ref="Q65:AC65" si="39">Q50*$AH$20*$AF$8/10^9</f>
        <v>3.0915813134194745</v>
      </c>
      <c r="R65" s="58">
        <f t="shared" si="39"/>
        <v>2.1986960973531304</v>
      </c>
      <c r="S65" s="58">
        <f t="shared" si="39"/>
        <v>1.3934935504355674</v>
      </c>
      <c r="T65" s="58">
        <f t="shared" si="39"/>
        <v>0.63237420931232824</v>
      </c>
      <c r="U65" s="58">
        <f t="shared" si="39"/>
        <v>0.3132571492786646</v>
      </c>
      <c r="V65" s="58">
        <f t="shared" si="39"/>
        <v>0.15007372915664785</v>
      </c>
      <c r="W65" s="58">
        <f t="shared" si="39"/>
        <v>7.2124149573393914E-2</v>
      </c>
      <c r="X65" s="58">
        <f t="shared" si="39"/>
        <v>2.4908326794087415E-2</v>
      </c>
      <c r="Y65" s="58">
        <f t="shared" si="39"/>
        <v>7.832624516250308E-3</v>
      </c>
      <c r="Z65" s="58">
        <f t="shared" si="39"/>
        <v>2.1024734905841598E-3</v>
      </c>
      <c r="AA65" s="58">
        <f t="shared" si="39"/>
        <v>5.1428407075563838E-4</v>
      </c>
      <c r="AB65" s="58">
        <f t="shared" si="39"/>
        <v>1.0776269737860732E-4</v>
      </c>
      <c r="AC65" s="62">
        <f t="shared" si="39"/>
        <v>2.4623882440503049E-5</v>
      </c>
    </row>
    <row r="66" spans="1:29" x14ac:dyDescent="0.25">
      <c r="A66" s="177"/>
      <c r="C66" s="180"/>
      <c r="D66" s="137" t="s">
        <v>10</v>
      </c>
      <c r="E66" s="138">
        <f t="shared" si="29"/>
        <v>7.4426434321784383</v>
      </c>
      <c r="F66" s="139">
        <f t="shared" ref="F66:P66" si="40">F51*$AG$21*$AF$8/10^9</f>
        <v>0.93929720680708018</v>
      </c>
      <c r="G66" s="140">
        <f t="shared" si="40"/>
        <v>0.91057203169221712</v>
      </c>
      <c r="H66" s="140">
        <f t="shared" si="40"/>
        <v>0.87219441888872673</v>
      </c>
      <c r="I66" s="140">
        <f t="shared" si="40"/>
        <v>0.82256976525249281</v>
      </c>
      <c r="J66" s="140">
        <f t="shared" si="40"/>
        <v>0.7582525123163496</v>
      </c>
      <c r="K66" s="140">
        <f t="shared" si="40"/>
        <v>0.67875663784952123</v>
      </c>
      <c r="L66" s="140">
        <f t="shared" si="40"/>
        <v>0.5853860369503745</v>
      </c>
      <c r="M66" s="140">
        <f t="shared" si="40"/>
        <v>0.48315214584015947</v>
      </c>
      <c r="N66" s="140">
        <f t="shared" si="40"/>
        <v>0.37835572274229229</v>
      </c>
      <c r="O66" s="140">
        <f t="shared" si="40"/>
        <v>0.27841650447097882</v>
      </c>
      <c r="P66" s="140">
        <f t="shared" si="40"/>
        <v>0.19461282913038799</v>
      </c>
      <c r="Q66" s="140">
        <f t="shared" ref="Q66:AC66" si="41">Q51*$AH$21*$AF$8/10^9</f>
        <v>0.13854558788396956</v>
      </c>
      <c r="R66" s="140">
        <f t="shared" si="41"/>
        <v>0.17783298426037628</v>
      </c>
      <c r="S66" s="140">
        <f t="shared" si="41"/>
        <v>0.10270012784630325</v>
      </c>
      <c r="T66" s="140">
        <f t="shared" si="41"/>
        <v>6.5002366062525893E-2</v>
      </c>
      <c r="U66" s="140">
        <f t="shared" si="41"/>
        <v>3.2152543863847707E-2</v>
      </c>
      <c r="V66" s="140">
        <f t="shared" si="41"/>
        <v>1.5299044514741822E-2</v>
      </c>
      <c r="W66" s="140">
        <f t="shared" si="41"/>
        <v>4.8943570055519081E-3</v>
      </c>
      <c r="X66" s="140">
        <f t="shared" si="41"/>
        <v>2.9612415449211818E-3</v>
      </c>
      <c r="Y66" s="140">
        <f t="shared" si="41"/>
        <v>1.3842361483198363E-3</v>
      </c>
      <c r="Z66" s="140">
        <f t="shared" si="41"/>
        <v>2.6764296494751676E-4</v>
      </c>
      <c r="AA66" s="140">
        <f t="shared" si="41"/>
        <v>2.8389865922541318E-5</v>
      </c>
      <c r="AB66" s="140">
        <f t="shared" si="41"/>
        <v>7.7552915116350328E-6</v>
      </c>
      <c r="AC66" s="141">
        <f t="shared" si="41"/>
        <v>1.3429849204832732E-6</v>
      </c>
    </row>
    <row r="67" spans="1:29" x14ac:dyDescent="0.25">
      <c r="A67" s="177"/>
      <c r="C67" s="178" t="s">
        <v>28</v>
      </c>
      <c r="D67" s="134" t="s">
        <v>8</v>
      </c>
      <c r="E67" s="98">
        <f t="shared" si="29"/>
        <v>18.017191110771552</v>
      </c>
      <c r="F67" s="53">
        <f t="shared" ref="F67:P67" si="42">F52*$AG$22*$AF$9/10^9</f>
        <v>1.9030186124295885</v>
      </c>
      <c r="G67" s="57">
        <f t="shared" si="42"/>
        <v>3.0718687807232392</v>
      </c>
      <c r="H67" s="57">
        <f t="shared" si="42"/>
        <v>3.5286645792124398</v>
      </c>
      <c r="I67" s="57">
        <f t="shared" si="42"/>
        <v>3.2758594236167466</v>
      </c>
      <c r="J67" s="57">
        <f t="shared" si="42"/>
        <v>2.5692061084965943</v>
      </c>
      <c r="K67" s="57">
        <f t="shared" si="42"/>
        <v>1.7373322304748935</v>
      </c>
      <c r="L67" s="57">
        <f t="shared" si="42"/>
        <v>1.022652031886089</v>
      </c>
      <c r="M67" s="57">
        <f t="shared" si="42"/>
        <v>0.5272766851962345</v>
      </c>
      <c r="N67" s="57">
        <f t="shared" si="42"/>
        <v>0.23857861601966815</v>
      </c>
      <c r="O67" s="57">
        <f t="shared" si="42"/>
        <v>9.4674926834287493E-2</v>
      </c>
      <c r="P67" s="57">
        <f t="shared" si="42"/>
        <v>3.3579828958546297E-2</v>
      </c>
      <c r="Q67" s="57">
        <f t="shared" ref="Q67:AC67" si="43">Q52*$AH$22*$AF$9/10^9</f>
        <v>1.1499657708979387E-2</v>
      </c>
      <c r="R67" s="57">
        <f t="shared" si="43"/>
        <v>2.4965408054562965E-3</v>
      </c>
      <c r="S67" s="57">
        <f t="shared" si="43"/>
        <v>4.3231089392147741E-4</v>
      </c>
      <c r="T67" s="57">
        <f t="shared" si="43"/>
        <v>4.6337910626729621E-5</v>
      </c>
      <c r="U67" s="57">
        <f t="shared" si="43"/>
        <v>3.5033773396905871E-6</v>
      </c>
      <c r="V67" s="57">
        <f t="shared" si="43"/>
        <v>7.6052004049716654E-7</v>
      </c>
      <c r="W67" s="57">
        <f t="shared" si="43"/>
        <v>1.4515341711605191E-7</v>
      </c>
      <c r="X67" s="57">
        <f t="shared" si="43"/>
        <v>2.6136221938426506E-8</v>
      </c>
      <c r="Y67" s="57">
        <f t="shared" si="43"/>
        <v>4.0336966033169454E-9</v>
      </c>
      <c r="Z67" s="57">
        <f t="shared" si="43"/>
        <v>3.8352476305866693E-10</v>
      </c>
      <c r="AA67" s="57">
        <f t="shared" si="43"/>
        <v>0</v>
      </c>
      <c r="AB67" s="57">
        <f t="shared" si="43"/>
        <v>0</v>
      </c>
      <c r="AC67" s="61">
        <f t="shared" si="43"/>
        <v>0</v>
      </c>
    </row>
    <row r="68" spans="1:29" x14ac:dyDescent="0.25">
      <c r="A68" s="177"/>
      <c r="C68" s="179"/>
      <c r="D68" s="135" t="s">
        <v>9</v>
      </c>
      <c r="E68" s="103">
        <f t="shared" si="29"/>
        <v>351.11597195645282</v>
      </c>
      <c r="F68" s="54">
        <f t="shared" ref="F68:P68" si="44">F53*$AG$23*$AF$9/10^9</f>
        <v>90.393384090404368</v>
      </c>
      <c r="G68" s="58">
        <f t="shared" si="44"/>
        <v>81.763417657452592</v>
      </c>
      <c r="H68" s="58">
        <f t="shared" si="44"/>
        <v>66.09853577727479</v>
      </c>
      <c r="I68" s="58">
        <f t="shared" si="44"/>
        <v>47.794388798316483</v>
      </c>
      <c r="J68" s="58">
        <f t="shared" si="44"/>
        <v>30.925293555610256</v>
      </c>
      <c r="K68" s="58">
        <f t="shared" si="44"/>
        <v>17.904459377181851</v>
      </c>
      <c r="L68" s="58">
        <f t="shared" si="44"/>
        <v>9.2596398299980454</v>
      </c>
      <c r="M68" s="58">
        <f t="shared" si="44"/>
        <v>4.2751738396841397</v>
      </c>
      <c r="N68" s="58">
        <f t="shared" si="44"/>
        <v>1.757605300378988</v>
      </c>
      <c r="O68" s="58">
        <f t="shared" si="44"/>
        <v>0.64104945059500973</v>
      </c>
      <c r="P68" s="58">
        <f t="shared" si="44"/>
        <v>0.2109290349062774</v>
      </c>
      <c r="Q68" s="58">
        <f t="shared" ref="Q68:AC68" si="45">Q53*$AH$23*$AF$9/10^9</f>
        <v>6.7525583898200917E-2</v>
      </c>
      <c r="R68" s="58">
        <f t="shared" si="45"/>
        <v>1.8933849385918477E-2</v>
      </c>
      <c r="S68" s="58">
        <f t="shared" si="45"/>
        <v>4.6163430726886157E-3</v>
      </c>
      <c r="T68" s="58">
        <f t="shared" si="45"/>
        <v>8.1674210397112465E-4</v>
      </c>
      <c r="U68" s="58">
        <f t="shared" si="45"/>
        <v>1.6641042363530089E-4</v>
      </c>
      <c r="V68" s="58">
        <f t="shared" si="45"/>
        <v>3.0393330363671032E-5</v>
      </c>
      <c r="W68" s="58">
        <f t="shared" si="45"/>
        <v>5.008268803346813E-6</v>
      </c>
      <c r="X68" s="58">
        <f t="shared" si="45"/>
        <v>7.9361470447904985E-7</v>
      </c>
      <c r="Y68" s="58">
        <f t="shared" si="45"/>
        <v>1.0939198538995401E-7</v>
      </c>
      <c r="Z68" s="58">
        <f t="shared" si="45"/>
        <v>1.1159725371369637E-8</v>
      </c>
      <c r="AA68" s="58">
        <f t="shared" si="45"/>
        <v>0</v>
      </c>
      <c r="AB68" s="58">
        <f t="shared" si="45"/>
        <v>0</v>
      </c>
      <c r="AC68" s="62">
        <f t="shared" si="45"/>
        <v>0</v>
      </c>
    </row>
    <row r="69" spans="1:29" x14ac:dyDescent="0.25">
      <c r="A69" s="177"/>
      <c r="C69" s="180"/>
      <c r="D69" s="137" t="s">
        <v>10</v>
      </c>
      <c r="E69" s="138">
        <f t="shared" si="29"/>
        <v>29.567660511992891</v>
      </c>
      <c r="F69" s="139">
        <f t="shared" ref="F69:P69" si="46">F54*$AG$24*$AF$9/10^9</f>
        <v>7.6120744497182624</v>
      </c>
      <c r="G69" s="140">
        <f t="shared" si="46"/>
        <v>6.8853404343117957</v>
      </c>
      <c r="H69" s="140">
        <f t="shared" si="46"/>
        <v>5.5661924865073491</v>
      </c>
      <c r="I69" s="140">
        <f t="shared" si="46"/>
        <v>4.0247906356477019</v>
      </c>
      <c r="J69" s="140">
        <f t="shared" si="46"/>
        <v>2.6042352467882313</v>
      </c>
      <c r="K69" s="140">
        <f t="shared" si="46"/>
        <v>1.5077439475521557</v>
      </c>
      <c r="L69" s="140">
        <f t="shared" si="46"/>
        <v>0.77975914357878251</v>
      </c>
      <c r="M69" s="140">
        <f t="shared" si="46"/>
        <v>0.36001463913129594</v>
      </c>
      <c r="N69" s="140">
        <f t="shared" si="46"/>
        <v>0.14800886740033584</v>
      </c>
      <c r="O69" s="140">
        <f t="shared" si="46"/>
        <v>5.3983111629053449E-2</v>
      </c>
      <c r="P69" s="140">
        <f t="shared" si="46"/>
        <v>1.7762445044739148E-2</v>
      </c>
      <c r="Q69" s="140">
        <f t="shared" ref="Q69:AC69" si="47">Q54*$AH$24*$AF$9/10^9</f>
        <v>5.6863649598484986E-3</v>
      </c>
      <c r="R69" s="140">
        <f t="shared" si="47"/>
        <v>1.5944294219720821E-3</v>
      </c>
      <c r="S69" s="140">
        <f t="shared" si="47"/>
        <v>3.8874467980535719E-4</v>
      </c>
      <c r="T69" s="140">
        <f t="shared" si="47"/>
        <v>6.8778282439673657E-5</v>
      </c>
      <c r="U69" s="140">
        <f t="shared" si="47"/>
        <v>1.4013509358762181E-5</v>
      </c>
      <c r="V69" s="140">
        <f t="shared" si="47"/>
        <v>2.3596363233676385E-6</v>
      </c>
      <c r="W69" s="140">
        <f t="shared" si="47"/>
        <v>3.5598280656658103E-7</v>
      </c>
      <c r="X69" s="140">
        <f t="shared" si="47"/>
        <v>5.1217956536397651E-8</v>
      </c>
      <c r="Y69" s="140">
        <f t="shared" si="47"/>
        <v>6.3460728052184321E-9</v>
      </c>
      <c r="Z69" s="140">
        <f t="shared" si="47"/>
        <v>6.4660373276006802E-10</v>
      </c>
      <c r="AA69" s="140">
        <f t="shared" si="47"/>
        <v>0</v>
      </c>
      <c r="AB69" s="140">
        <f t="shared" si="47"/>
        <v>0</v>
      </c>
      <c r="AC69" s="141">
        <f t="shared" si="47"/>
        <v>0</v>
      </c>
    </row>
    <row r="70" spans="1:29" x14ac:dyDescent="0.25">
      <c r="A70" s="177"/>
      <c r="C70" s="178" t="s">
        <v>32</v>
      </c>
      <c r="D70" s="135" t="s">
        <v>9</v>
      </c>
      <c r="E70" s="103">
        <f t="shared" si="29"/>
        <v>775.40591748473764</v>
      </c>
      <c r="F70" s="54">
        <f t="shared" ref="F70:P70" si="48">F55*$AG$25*$AF$10/10^9</f>
        <v>68.639779691375949</v>
      </c>
      <c r="G70" s="58">
        <f t="shared" si="48"/>
        <v>75.059568790351307</v>
      </c>
      <c r="H70" s="58">
        <f t="shared" si="48"/>
        <v>80.940723336800929</v>
      </c>
      <c r="I70" s="58">
        <f t="shared" si="48"/>
        <v>85.786726992772145</v>
      </c>
      <c r="J70" s="58">
        <f t="shared" si="48"/>
        <v>88.880319902231278</v>
      </c>
      <c r="K70" s="58">
        <f t="shared" si="48"/>
        <v>89.511228187019682</v>
      </c>
      <c r="L70" s="58">
        <f t="shared" si="48"/>
        <v>82.527496439350372</v>
      </c>
      <c r="M70" s="58">
        <f t="shared" si="48"/>
        <v>71.251880622225571</v>
      </c>
      <c r="N70" s="58">
        <f t="shared" si="48"/>
        <v>56.302162877051522</v>
      </c>
      <c r="O70" s="58">
        <f t="shared" si="48"/>
        <v>38.418371532307276</v>
      </c>
      <c r="P70" s="58">
        <f t="shared" si="48"/>
        <v>22.301633873242956</v>
      </c>
      <c r="Q70" s="58">
        <f t="shared" ref="Q70:AC70" si="49">Q55*$AH$25*$AF$10/10^9</f>
        <v>10.728237356952736</v>
      </c>
      <c r="R70" s="58">
        <f t="shared" si="49"/>
        <v>4.3505343513276733</v>
      </c>
      <c r="S70" s="58">
        <f t="shared" si="49"/>
        <v>0.70725353172816829</v>
      </c>
      <c r="T70" s="58">
        <f t="shared" si="49"/>
        <v>0</v>
      </c>
      <c r="U70" s="58">
        <f t="shared" si="49"/>
        <v>0</v>
      </c>
      <c r="V70" s="58">
        <f t="shared" si="49"/>
        <v>0</v>
      </c>
      <c r="W70" s="58">
        <f t="shared" si="49"/>
        <v>0</v>
      </c>
      <c r="X70" s="58">
        <f t="shared" si="49"/>
        <v>0</v>
      </c>
      <c r="Y70" s="58">
        <f t="shared" si="49"/>
        <v>0</v>
      </c>
      <c r="Z70" s="58">
        <f t="shared" si="49"/>
        <v>0</v>
      </c>
      <c r="AA70" s="58">
        <f t="shared" si="49"/>
        <v>0</v>
      </c>
      <c r="AB70" s="58">
        <f t="shared" si="49"/>
        <v>0</v>
      </c>
      <c r="AC70" s="62">
        <f t="shared" si="49"/>
        <v>0</v>
      </c>
    </row>
    <row r="71" spans="1:29" x14ac:dyDescent="0.25">
      <c r="A71" s="177"/>
      <c r="C71" s="180"/>
      <c r="D71" s="137" t="s">
        <v>10</v>
      </c>
      <c r="E71" s="138">
        <f t="shared" si="29"/>
        <v>15.234077430888343</v>
      </c>
      <c r="F71" s="139">
        <f t="shared" ref="F71:P71" si="50">F56*$AG$26*$AF$10/10^9</f>
        <v>1.400811830436244</v>
      </c>
      <c r="G71" s="140">
        <f t="shared" si="50"/>
        <v>1.5165870320413846</v>
      </c>
      <c r="H71" s="140">
        <f t="shared" si="50"/>
        <v>1.6201679239698006</v>
      </c>
      <c r="I71" s="140">
        <f t="shared" si="50"/>
        <v>1.702133758151551</v>
      </c>
      <c r="J71" s="140">
        <f t="shared" si="50"/>
        <v>1.7489866170385386</v>
      </c>
      <c r="K71" s="140">
        <f t="shared" si="50"/>
        <v>1.7477231152557633</v>
      </c>
      <c r="L71" s="140">
        <f t="shared" si="50"/>
        <v>1.5995487942819628</v>
      </c>
      <c r="M71" s="140">
        <f t="shared" si="50"/>
        <v>1.3714272735686452</v>
      </c>
      <c r="N71" s="140">
        <f t="shared" si="50"/>
        <v>1.0765623576361465</v>
      </c>
      <c r="O71" s="140">
        <f t="shared" si="50"/>
        <v>0.73002598333935498</v>
      </c>
      <c r="P71" s="140">
        <f t="shared" si="50"/>
        <v>0.42126726835547629</v>
      </c>
      <c r="Q71" s="140">
        <f t="shared" ref="Q71:AC71" si="51">Q56*$AH$26*$AF$10/10^9</f>
        <v>0.20151037910160297</v>
      </c>
      <c r="R71" s="140">
        <f t="shared" si="51"/>
        <v>8.3470586955667656E-2</v>
      </c>
      <c r="S71" s="140">
        <f t="shared" si="51"/>
        <v>1.3854510756204082E-2</v>
      </c>
      <c r="T71" s="140">
        <f t="shared" si="51"/>
        <v>0</v>
      </c>
      <c r="U71" s="140">
        <f t="shared" si="51"/>
        <v>0</v>
      </c>
      <c r="V71" s="140">
        <f t="shared" si="51"/>
        <v>0</v>
      </c>
      <c r="W71" s="140">
        <f t="shared" si="51"/>
        <v>0</v>
      </c>
      <c r="X71" s="140">
        <f t="shared" si="51"/>
        <v>0</v>
      </c>
      <c r="Y71" s="140">
        <f t="shared" si="51"/>
        <v>0</v>
      </c>
      <c r="Z71" s="140">
        <f t="shared" si="51"/>
        <v>0</v>
      </c>
      <c r="AA71" s="140">
        <f t="shared" si="51"/>
        <v>0</v>
      </c>
      <c r="AB71" s="140">
        <f t="shared" si="51"/>
        <v>0</v>
      </c>
      <c r="AC71" s="141">
        <f t="shared" si="51"/>
        <v>0</v>
      </c>
    </row>
    <row r="72" spans="1:29" x14ac:dyDescent="0.25">
      <c r="E72" s="131"/>
    </row>
    <row r="73" spans="1:29" x14ac:dyDescent="0.25">
      <c r="C73" s="2" t="s">
        <v>165</v>
      </c>
      <c r="E73" s="131"/>
      <c r="F73" s="2" t="s">
        <v>166</v>
      </c>
    </row>
    <row r="74" spans="1:29" x14ac:dyDescent="0.25">
      <c r="C74" s="122" t="s">
        <v>30</v>
      </c>
      <c r="D74" s="122" t="s">
        <v>120</v>
      </c>
      <c r="E74" s="122" t="s">
        <v>168</v>
      </c>
      <c r="F74" s="122" t="s">
        <v>169</v>
      </c>
      <c r="G74" s="122" t="s">
        <v>170</v>
      </c>
      <c r="H74" s="122" t="s">
        <v>171</v>
      </c>
      <c r="I74" s="122" t="s">
        <v>172</v>
      </c>
      <c r="J74" s="122" t="s">
        <v>173</v>
      </c>
      <c r="K74" s="122" t="s">
        <v>174</v>
      </c>
      <c r="L74" s="122" t="s">
        <v>175</v>
      </c>
      <c r="M74" s="122" t="s">
        <v>176</v>
      </c>
      <c r="N74" s="122" t="s">
        <v>177</v>
      </c>
      <c r="O74" s="122" t="s">
        <v>178</v>
      </c>
      <c r="P74" s="122" t="s">
        <v>179</v>
      </c>
      <c r="Q74" s="122" t="s">
        <v>180</v>
      </c>
      <c r="R74" s="122" t="s">
        <v>181</v>
      </c>
      <c r="S74" s="122" t="s">
        <v>182</v>
      </c>
      <c r="T74" s="122" t="s">
        <v>183</v>
      </c>
      <c r="U74" s="122" t="s">
        <v>184</v>
      </c>
      <c r="V74" s="122" t="s">
        <v>185</v>
      </c>
      <c r="W74" s="122" t="s">
        <v>186</v>
      </c>
      <c r="X74" s="122" t="s">
        <v>187</v>
      </c>
      <c r="Y74" s="122" t="s">
        <v>188</v>
      </c>
      <c r="Z74" s="122" t="s">
        <v>189</v>
      </c>
      <c r="AA74" s="122" t="s">
        <v>190</v>
      </c>
      <c r="AB74" s="122" t="s">
        <v>191</v>
      </c>
      <c r="AC74" s="122" t="s">
        <v>192</v>
      </c>
    </row>
    <row r="75" spans="1:29" ht="15" customHeight="1" x14ac:dyDescent="0.25">
      <c r="A75" s="163" t="s">
        <v>15</v>
      </c>
      <c r="C75" s="126" t="s">
        <v>25</v>
      </c>
      <c r="D75" s="127" t="s">
        <v>8</v>
      </c>
      <c r="E75" s="128">
        <f>SUM(F75:AC75)</f>
        <v>157335545.41890892</v>
      </c>
      <c r="F75" s="129">
        <v>14962033.629053256</v>
      </c>
      <c r="G75" s="130">
        <v>15955363.453685939</v>
      </c>
      <c r="H75" s="130">
        <v>17057584.440979891</v>
      </c>
      <c r="I75" s="130">
        <v>18288793.422388885</v>
      </c>
      <c r="J75" s="130">
        <v>19535174.323124334</v>
      </c>
      <c r="K75" s="130">
        <v>20347677.262563463</v>
      </c>
      <c r="L75" s="130">
        <v>19158018.919097319</v>
      </c>
      <c r="M75" s="130">
        <v>15821282.15281905</v>
      </c>
      <c r="N75" s="130">
        <v>10379772.204633307</v>
      </c>
      <c r="O75" s="130">
        <v>4608770.9677851815</v>
      </c>
      <c r="P75" s="130">
        <v>1107791.5499456143</v>
      </c>
      <c r="Q75" s="130">
        <v>110686.35071550202</v>
      </c>
      <c r="R75" s="130">
        <v>2588.9730871271254</v>
      </c>
      <c r="S75" s="130">
        <v>7.7673996224374173</v>
      </c>
      <c r="T75" s="130">
        <v>1.6304514187234621E-3</v>
      </c>
      <c r="U75" s="130">
        <v>6.398846825497853E-9</v>
      </c>
      <c r="V75" s="130">
        <v>1.5723470799514305E-16</v>
      </c>
      <c r="W75" s="130">
        <v>5.1155408079104607E-27</v>
      </c>
      <c r="X75" s="130">
        <v>3.4842997781548336E-41</v>
      </c>
      <c r="Y75" s="130">
        <v>4.7354420978941439E-60</v>
      </c>
      <c r="Z75" s="130">
        <v>9.260842401146774E-85</v>
      </c>
      <c r="AA75" s="130">
        <v>9.4566230725663122E-117</v>
      </c>
      <c r="AB75" s="130">
        <v>1.7049435159539274E-157</v>
      </c>
      <c r="AC75" s="132">
        <v>8.3016990655955723E-209</v>
      </c>
    </row>
    <row r="76" spans="1:29" x14ac:dyDescent="0.25">
      <c r="A76" s="164"/>
      <c r="C76" s="178" t="s">
        <v>27</v>
      </c>
      <c r="D76" s="134" t="s">
        <v>8</v>
      </c>
      <c r="E76" s="98">
        <f t="shared" ref="E76:E86" si="52">SUM(F76:AC76)</f>
        <v>6295480.8536607353</v>
      </c>
      <c r="F76" s="53">
        <v>587315.45184307755</v>
      </c>
      <c r="G76" s="57">
        <v>598229.56408808532</v>
      </c>
      <c r="H76" s="57">
        <v>598122.89532104065</v>
      </c>
      <c r="I76" s="57">
        <v>590059.8504551088</v>
      </c>
      <c r="J76" s="57">
        <v>571564.40984649875</v>
      </c>
      <c r="K76" s="57">
        <v>542185.02930349461</v>
      </c>
      <c r="L76" s="57">
        <v>487537.41642970854</v>
      </c>
      <c r="M76" s="57">
        <v>427546.68374352797</v>
      </c>
      <c r="N76" s="57">
        <v>364874.93587541411</v>
      </c>
      <c r="O76" s="57">
        <v>302786.45180972072</v>
      </c>
      <c r="P76" s="57">
        <v>248829.89501563553</v>
      </c>
      <c r="Q76" s="57">
        <v>218409.26331516818</v>
      </c>
      <c r="R76" s="57">
        <v>183639.15953887228</v>
      </c>
      <c r="S76" s="57">
        <v>146616.51368178794</v>
      </c>
      <c r="T76" s="57">
        <v>80265.265964642909</v>
      </c>
      <c r="U76" s="57">
        <v>62360.826310829914</v>
      </c>
      <c r="V76" s="57">
        <v>53417.878179745836</v>
      </c>
      <c r="W76" s="57">
        <v>55192.746282924069</v>
      </c>
      <c r="X76" s="57">
        <v>47339.870938920118</v>
      </c>
      <c r="Y76" s="57">
        <v>42687.455585206233</v>
      </c>
      <c r="Z76" s="57">
        <v>30806.928895230554</v>
      </c>
      <c r="AA76" s="57">
        <v>24327.274585781037</v>
      </c>
      <c r="AB76" s="57">
        <v>17115.159452754197</v>
      </c>
      <c r="AC76" s="61">
        <v>14249.927197558969</v>
      </c>
    </row>
    <row r="77" spans="1:29" x14ac:dyDescent="0.25">
      <c r="A77" s="164"/>
      <c r="C77" s="179"/>
      <c r="D77" s="135" t="s">
        <v>9</v>
      </c>
      <c r="E77" s="103">
        <f t="shared" si="52"/>
        <v>6301577.6049061054</v>
      </c>
      <c r="F77" s="54">
        <v>603111.22194154689</v>
      </c>
      <c r="G77" s="136">
        <v>614318.8677677149</v>
      </c>
      <c r="H77" s="136">
        <v>614209.33015852491</v>
      </c>
      <c r="I77" s="136">
        <v>605929.43078519648</v>
      </c>
      <c r="J77" s="136">
        <v>586936.55778857996</v>
      </c>
      <c r="K77" s="136">
        <v>556767.02275664418</v>
      </c>
      <c r="L77" s="136">
        <v>500649.66968331882</v>
      </c>
      <c r="M77" s="136">
        <v>439045.49430875696</v>
      </c>
      <c r="N77" s="136">
        <v>374688.19820947148</v>
      </c>
      <c r="O77" s="136">
        <v>310929.85271413845</v>
      </c>
      <c r="P77" s="136">
        <v>255522.14158084811</v>
      </c>
      <c r="Q77" s="136">
        <v>224283.35108159075</v>
      </c>
      <c r="R77" s="136">
        <v>188578.11003991772</v>
      </c>
      <c r="S77" s="136">
        <v>150559.74510110251</v>
      </c>
      <c r="T77" s="136">
        <v>82423.989499144314</v>
      </c>
      <c r="U77" s="136">
        <v>64038.012348529512</v>
      </c>
      <c r="V77" s="136">
        <v>42603.215726177659</v>
      </c>
      <c r="W77" s="136">
        <v>34174.138794358456</v>
      </c>
      <c r="X77" s="136">
        <v>22498.15648582342</v>
      </c>
      <c r="Y77" s="136">
        <v>15224.871292240594</v>
      </c>
      <c r="Z77" s="136">
        <v>7925.4339896443735</v>
      </c>
      <c r="AA77" s="136">
        <v>4202.4082777740741</v>
      </c>
      <c r="AB77" s="136">
        <v>1711.5159452754187</v>
      </c>
      <c r="AC77" s="62">
        <v>1246.8686297864099</v>
      </c>
    </row>
    <row r="78" spans="1:29" x14ac:dyDescent="0.25">
      <c r="A78" s="164"/>
      <c r="C78" s="180"/>
      <c r="D78" s="137" t="s">
        <v>10</v>
      </c>
      <c r="E78" s="138">
        <f t="shared" si="52"/>
        <v>2570121.6487091528</v>
      </c>
      <c r="F78" s="139">
        <v>244116.44697634035</v>
      </c>
      <c r="G78" s="140">
        <v>248652.87504883704</v>
      </c>
      <c r="H78" s="140">
        <v>248608.53839749823</v>
      </c>
      <c r="I78" s="140">
        <v>245257.1505559129</v>
      </c>
      <c r="J78" s="140">
        <v>237569.55910490148</v>
      </c>
      <c r="K78" s="140">
        <v>225358.08063959409</v>
      </c>
      <c r="L78" s="140">
        <v>202643.91391943858</v>
      </c>
      <c r="M78" s="140">
        <v>177708.89055354451</v>
      </c>
      <c r="N78" s="140">
        <v>151659.5087990718</v>
      </c>
      <c r="O78" s="140">
        <v>125852.55943191318</v>
      </c>
      <c r="P78" s="140">
        <v>103425.62873510519</v>
      </c>
      <c r="Q78" s="140">
        <v>90781.356390167668</v>
      </c>
      <c r="R78" s="140">
        <v>76329.235016157167</v>
      </c>
      <c r="S78" s="140">
        <v>60940.849207589104</v>
      </c>
      <c r="T78" s="140">
        <v>33362.090987748881</v>
      </c>
      <c r="U78" s="140">
        <v>25920.14785535718</v>
      </c>
      <c r="V78" s="140">
        <v>18679.871510708668</v>
      </c>
      <c r="W78" s="140">
        <v>16482.217383119787</v>
      </c>
      <c r="X78" s="140">
        <v>12186.501429821019</v>
      </c>
      <c r="Y78" s="140">
        <v>9539.634543872271</v>
      </c>
      <c r="Z78" s="140">
        <v>6007.9902824723467</v>
      </c>
      <c r="AA78" s="140">
        <v>4155.7148524654731</v>
      </c>
      <c r="AB78" s="140">
        <v>2567.2739179131286</v>
      </c>
      <c r="AC78" s="141">
        <v>2315.6131696033322</v>
      </c>
    </row>
    <row r="79" spans="1:29" x14ac:dyDescent="0.25">
      <c r="A79" s="164"/>
      <c r="C79" s="178" t="s">
        <v>26</v>
      </c>
      <c r="D79" s="134" t="s">
        <v>8</v>
      </c>
      <c r="E79" s="98">
        <f t="shared" si="52"/>
        <v>20278042.505678799</v>
      </c>
      <c r="F79" s="53">
        <v>1964609.8458409104</v>
      </c>
      <c r="G79" s="57">
        <v>2062625.6684141674</v>
      </c>
      <c r="H79" s="57">
        <v>2136303.8166791322</v>
      </c>
      <c r="I79" s="57">
        <v>2186386.9912038622</v>
      </c>
      <c r="J79" s="57">
        <v>2187433.1699056299</v>
      </c>
      <c r="K79" s="57">
        <v>2119623.2587586488</v>
      </c>
      <c r="L79" s="57">
        <v>1906687.4670489514</v>
      </c>
      <c r="M79" s="57">
        <v>1630424.6011811022</v>
      </c>
      <c r="N79" s="57">
        <v>1311766.9795060605</v>
      </c>
      <c r="O79" s="57">
        <v>983551.42414496175</v>
      </c>
      <c r="P79" s="57">
        <v>696797.03018395219</v>
      </c>
      <c r="Q79" s="57">
        <v>503892.8061676381</v>
      </c>
      <c r="R79" s="57">
        <v>294373.0923905315</v>
      </c>
      <c r="S79" s="57">
        <v>154539.15516648948</v>
      </c>
      <c r="T79" s="57">
        <v>72269.255250690578</v>
      </c>
      <c r="U79" s="57">
        <v>35660.729629141933</v>
      </c>
      <c r="V79" s="57">
        <v>16827.132150809382</v>
      </c>
      <c r="W79" s="57">
        <v>8267.750356856026</v>
      </c>
      <c r="X79" s="57">
        <v>3973.1969173249768</v>
      </c>
      <c r="Y79" s="57">
        <v>1518.7213258802294</v>
      </c>
      <c r="Z79" s="57">
        <v>384.84794280288838</v>
      </c>
      <c r="AA79" s="57">
        <v>97.641155263093452</v>
      </c>
      <c r="AB79" s="57">
        <v>22.526203244857584</v>
      </c>
      <c r="AC79" s="61">
        <v>5.398154743508921</v>
      </c>
    </row>
    <row r="80" spans="1:29" x14ac:dyDescent="0.25">
      <c r="A80" s="164"/>
      <c r="C80" s="179"/>
      <c r="D80" s="135" t="s">
        <v>9</v>
      </c>
      <c r="E80" s="103">
        <f t="shared" si="52"/>
        <v>16435452.082607383</v>
      </c>
      <c r="F80" s="54">
        <v>1538992.5443362286</v>
      </c>
      <c r="G80" s="136">
        <v>1623303.3907215758</v>
      </c>
      <c r="H80" s="136">
        <v>1689023.3354892517</v>
      </c>
      <c r="I80" s="136">
        <v>1736472.1050359751</v>
      </c>
      <c r="J80" s="136">
        <v>1745094.6865176917</v>
      </c>
      <c r="K80" s="136">
        <v>1698486.3905096746</v>
      </c>
      <c r="L80" s="136">
        <v>1534540.427555244</v>
      </c>
      <c r="M80" s="136">
        <v>1317867.2404314794</v>
      </c>
      <c r="N80" s="136">
        <v>1064821.7046549188</v>
      </c>
      <c r="O80" s="136">
        <v>801759.47488078347</v>
      </c>
      <c r="P80" s="136">
        <v>570371.92766798986</v>
      </c>
      <c r="Q80" s="136">
        <v>414164.84848458029</v>
      </c>
      <c r="R80" s="136">
        <v>300403.52826338785</v>
      </c>
      <c r="S80" s="136">
        <v>191963.74228480243</v>
      </c>
      <c r="T80" s="136">
        <v>109407.30264919173</v>
      </c>
      <c r="U80" s="136">
        <v>54196.73862952675</v>
      </c>
      <c r="V80" s="136">
        <v>25964.313002880255</v>
      </c>
      <c r="W80" s="136">
        <v>12478.226569791335</v>
      </c>
      <c r="X80" s="136">
        <v>4309.3990993230818</v>
      </c>
      <c r="Y80" s="136">
        <v>1355.1253488322332</v>
      </c>
      <c r="Z80" s="136">
        <v>363.74973885539094</v>
      </c>
      <c r="AA80" s="136">
        <v>88.976482829695229</v>
      </c>
      <c r="AB80" s="136">
        <v>18.644065290416492</v>
      </c>
      <c r="AC80" s="62">
        <v>4.2601872734434343</v>
      </c>
    </row>
    <row r="81" spans="1:29" x14ac:dyDescent="0.25">
      <c r="A81" s="164"/>
      <c r="C81" s="180"/>
      <c r="D81" s="137" t="s">
        <v>10</v>
      </c>
      <c r="E81" s="138">
        <f t="shared" si="52"/>
        <v>387876.12692298484</v>
      </c>
      <c r="F81" s="139">
        <v>35417.365946866645</v>
      </c>
      <c r="G81" s="140">
        <v>37260.344031782777</v>
      </c>
      <c r="H81" s="140">
        <v>38669.355477615914</v>
      </c>
      <c r="I81" s="140">
        <v>39655.144840304718</v>
      </c>
      <c r="J81" s="140">
        <v>39752.746405445585</v>
      </c>
      <c r="K81" s="140">
        <v>38595.995235206705</v>
      </c>
      <c r="L81" s="140">
        <v>34786.106094071481</v>
      </c>
      <c r="M81" s="140">
        <v>29803.097623547859</v>
      </c>
      <c r="N81" s="140">
        <v>24023.900962509761</v>
      </c>
      <c r="O81" s="140">
        <v>18046.872333713709</v>
      </c>
      <c r="P81" s="140">
        <v>12809.176723552875</v>
      </c>
      <c r="Q81" s="140">
        <v>9280.1557838866684</v>
      </c>
      <c r="R81" s="140">
        <v>12148.485636040255</v>
      </c>
      <c r="S81" s="140">
        <v>7073.8400146673621</v>
      </c>
      <c r="T81" s="140">
        <v>5623.0420469313058</v>
      </c>
      <c r="U81" s="140">
        <v>2781.3619259383831</v>
      </c>
      <c r="V81" s="140">
        <v>1323.4467573306074</v>
      </c>
      <c r="W81" s="140">
        <v>423.38728421729309</v>
      </c>
      <c r="X81" s="140">
        <v>256.1627634014863</v>
      </c>
      <c r="Y81" s="140">
        <v>119.74361144635262</v>
      </c>
      <c r="Z81" s="140">
        <v>23.152505618297297</v>
      </c>
      <c r="AA81" s="140">
        <v>2.4558707545450966</v>
      </c>
      <c r="AB81" s="140">
        <v>0.67087296813451847</v>
      </c>
      <c r="AC81" s="141">
        <v>0.11617516613177105</v>
      </c>
    </row>
    <row r="82" spans="1:29" x14ac:dyDescent="0.25">
      <c r="A82" s="164"/>
      <c r="C82" s="178" t="s">
        <v>28</v>
      </c>
      <c r="D82" s="134" t="s">
        <v>8</v>
      </c>
      <c r="E82" s="98">
        <f t="shared" si="52"/>
        <v>121709.83188036524</v>
      </c>
      <c r="F82" s="53">
        <v>24671.244325998432</v>
      </c>
      <c r="G82" s="57">
        <v>25471.579607759984</v>
      </c>
      <c r="H82" s="57">
        <v>23114.364948646882</v>
      </c>
      <c r="I82" s="57">
        <v>18541.738691367493</v>
      </c>
      <c r="J82" s="57">
        <v>13175.789425068613</v>
      </c>
      <c r="K82" s="57">
        <v>8313.8733786122666</v>
      </c>
      <c r="L82" s="57">
        <v>4596.6023891392097</v>
      </c>
      <c r="M82" s="57">
        <v>2261.2238736040918</v>
      </c>
      <c r="N82" s="57">
        <v>989.1050953197697</v>
      </c>
      <c r="O82" s="57">
        <v>384.19520603389481</v>
      </c>
      <c r="P82" s="57">
        <v>133.72856897455864</v>
      </c>
      <c r="Q82" s="57">
        <v>43.428461286137647</v>
      </c>
      <c r="R82" s="57">
        <v>10.437181815111995</v>
      </c>
      <c r="S82" s="57">
        <v>2.1250697448972717</v>
      </c>
      <c r="T82" s="57">
        <v>0.33223407619164619</v>
      </c>
      <c r="U82" s="57">
        <v>5.0048247709865532E-2</v>
      </c>
      <c r="V82" s="57">
        <v>1.0864572007102379E-2</v>
      </c>
      <c r="W82" s="57">
        <v>2.0736202445150271E-3</v>
      </c>
      <c r="X82" s="57">
        <v>3.7337459912037863E-4</v>
      </c>
      <c r="Y82" s="57">
        <v>5.762423719024208E-5</v>
      </c>
      <c r="Z82" s="57">
        <v>5.4789251865523848E-6</v>
      </c>
      <c r="AA82" s="57">
        <v>0</v>
      </c>
      <c r="AB82" s="57">
        <v>0</v>
      </c>
      <c r="AC82" s="61">
        <v>0</v>
      </c>
    </row>
    <row r="83" spans="1:29" x14ac:dyDescent="0.25">
      <c r="A83" s="164"/>
      <c r="C83" s="179"/>
      <c r="D83" s="135" t="s">
        <v>9</v>
      </c>
      <c r="E83" s="103">
        <f t="shared" si="52"/>
        <v>9336032.632624343</v>
      </c>
      <c r="F83" s="54">
        <v>2343768.2109698225</v>
      </c>
      <c r="G83" s="136">
        <v>2155958.9344013808</v>
      </c>
      <c r="H83" s="136">
        <v>1765302.9700976526</v>
      </c>
      <c r="I83" s="136">
        <v>1290844.7088952025</v>
      </c>
      <c r="J83" s="136">
        <v>843219.81040852983</v>
      </c>
      <c r="K83" s="136">
        <v>492574.64856078901</v>
      </c>
      <c r="L83" s="136">
        <v>253638.86835879026</v>
      </c>
      <c r="M83" s="136">
        <v>116808.84591020002</v>
      </c>
      <c r="N83" s="136">
        <v>48048.412440184606</v>
      </c>
      <c r="O83" s="136">
        <v>17619.987035347505</v>
      </c>
      <c r="P83" s="136">
        <v>5810.4544891658797</v>
      </c>
      <c r="Q83" s="136">
        <v>1793.2574616243492</v>
      </c>
      <c r="R83" s="136">
        <v>493.27484910114379</v>
      </c>
      <c r="S83" s="136">
        <v>120.80466762658862</v>
      </c>
      <c r="T83" s="136">
        <v>23.651902090786077</v>
      </c>
      <c r="U83" s="136">
        <v>4.7545835324371684</v>
      </c>
      <c r="V83" s="136">
        <v>0.86838086753345811</v>
      </c>
      <c r="W83" s="136">
        <v>0.1430933943813375</v>
      </c>
      <c r="X83" s="136">
        <v>2.2674705842258565E-2</v>
      </c>
      <c r="Y83" s="136">
        <v>3.1254852968558289E-3</v>
      </c>
      <c r="Z83" s="136">
        <v>3.1884929632484678E-4</v>
      </c>
      <c r="AA83" s="136">
        <v>0</v>
      </c>
      <c r="AB83" s="136">
        <v>0</v>
      </c>
      <c r="AC83" s="62">
        <v>0</v>
      </c>
    </row>
    <row r="84" spans="1:29" x14ac:dyDescent="0.25">
      <c r="A84" s="164"/>
      <c r="C84" s="180"/>
      <c r="D84" s="137" t="s">
        <v>10</v>
      </c>
      <c r="E84" s="138">
        <f t="shared" si="52"/>
        <v>393096.10678534128</v>
      </c>
      <c r="F84" s="139">
        <v>98684.977303992535</v>
      </c>
      <c r="G84" s="140">
        <v>90777.218290584482</v>
      </c>
      <c r="H84" s="140">
        <v>74328.54610937486</v>
      </c>
      <c r="I84" s="140">
        <v>54351.356164008539</v>
      </c>
      <c r="J84" s="140">
        <v>35503.992017201264</v>
      </c>
      <c r="K84" s="140">
        <v>20739.985202559543</v>
      </c>
      <c r="L84" s="140">
        <v>10679.531299317487</v>
      </c>
      <c r="M84" s="140">
        <v>4918.2671962189488</v>
      </c>
      <c r="N84" s="140">
        <v>2023.0910501130365</v>
      </c>
      <c r="O84" s="140">
        <v>741.89419096200038</v>
      </c>
      <c r="P84" s="140">
        <v>244.65071533330024</v>
      </c>
      <c r="Q84" s="140">
        <v>75.505577331551564</v>
      </c>
      <c r="R84" s="140">
        <v>20.769467330574479</v>
      </c>
      <c r="S84" s="140">
        <v>5.086512321119522</v>
      </c>
      <c r="T84" s="140">
        <v>0.99586956171730867</v>
      </c>
      <c r="U84" s="140">
        <v>0.20019299083945974</v>
      </c>
      <c r="V84" s="140">
        <v>3.3709090333823404E-2</v>
      </c>
      <c r="W84" s="140">
        <v>5.0854686652368718E-3</v>
      </c>
      <c r="X84" s="140">
        <v>7.3168509337710925E-4</v>
      </c>
      <c r="Y84" s="140">
        <v>9.0658182931691888E-5</v>
      </c>
      <c r="Z84" s="140">
        <v>9.2371961822866853E-6</v>
      </c>
      <c r="AA84" s="140">
        <v>0</v>
      </c>
      <c r="AB84" s="140">
        <v>0</v>
      </c>
      <c r="AC84" s="141">
        <v>0</v>
      </c>
    </row>
    <row r="85" spans="1:29" x14ac:dyDescent="0.25">
      <c r="A85" s="164"/>
      <c r="C85" s="178" t="s">
        <v>32</v>
      </c>
      <c r="D85" s="135" t="s">
        <v>9</v>
      </c>
      <c r="E85" s="103">
        <f t="shared" si="52"/>
        <v>4064938.4564903029</v>
      </c>
      <c r="F85" s="54">
        <v>497083.6399488062</v>
      </c>
      <c r="G85" s="136">
        <v>495820.20977514208</v>
      </c>
      <c r="H85" s="136">
        <v>490897.88184054353</v>
      </c>
      <c r="I85" s="136">
        <v>478324.62887682026</v>
      </c>
      <c r="J85" s="136">
        <v>457010.45046477619</v>
      </c>
      <c r="K85" s="136">
        <v>426233.75345282798</v>
      </c>
      <c r="L85" s="136">
        <v>374283.23818589735</v>
      </c>
      <c r="M85" s="136">
        <v>309082.02957942471</v>
      </c>
      <c r="N85" s="136">
        <v>234791.80831684073</v>
      </c>
      <c r="O85" s="136">
        <v>154711.24405482211</v>
      </c>
      <c r="P85" s="136">
        <v>87093.200021935321</v>
      </c>
      <c r="Q85" s="136">
        <v>40594.743905597701</v>
      </c>
      <c r="R85" s="136">
        <v>16369.599552850694</v>
      </c>
      <c r="S85" s="136">
        <v>2642.0285140177161</v>
      </c>
      <c r="T85" s="136">
        <v>0</v>
      </c>
      <c r="U85" s="136">
        <v>0</v>
      </c>
      <c r="V85" s="136">
        <v>0</v>
      </c>
      <c r="W85" s="136">
        <v>0</v>
      </c>
      <c r="X85" s="136">
        <v>0</v>
      </c>
      <c r="Y85" s="136">
        <v>0</v>
      </c>
      <c r="Z85" s="136">
        <v>0</v>
      </c>
      <c r="AA85" s="136">
        <v>0</v>
      </c>
      <c r="AB85" s="136">
        <v>0</v>
      </c>
      <c r="AC85" s="62">
        <v>0</v>
      </c>
    </row>
    <row r="86" spans="1:29" x14ac:dyDescent="0.25">
      <c r="A86" s="164"/>
      <c r="C86" s="180"/>
      <c r="D86" s="137" t="s">
        <v>10</v>
      </c>
      <c r="E86" s="138">
        <f t="shared" si="52"/>
        <v>82937.520708003824</v>
      </c>
      <c r="F86" s="139">
        <v>10144.564080587883</v>
      </c>
      <c r="G86" s="140">
        <v>10118.148160289424</v>
      </c>
      <c r="H86" s="140">
        <v>10017.074317347789</v>
      </c>
      <c r="I86" s="140">
        <v>9759.9017747291655</v>
      </c>
      <c r="J86" s="140">
        <v>9324.4202495637819</v>
      </c>
      <c r="K86" s="140">
        <v>8695.9410713650777</v>
      </c>
      <c r="L86" s="140">
        <v>7635.5830898314452</v>
      </c>
      <c r="M86" s="140">
        <v>6305.0524269301359</v>
      </c>
      <c r="N86" s="140">
        <v>4789.2889792386468</v>
      </c>
      <c r="O86" s="140">
        <v>3155.6089053673331</v>
      </c>
      <c r="P86" s="140">
        <v>1776.3100493742766</v>
      </c>
      <c r="Q86" s="140">
        <v>827.89945855405517</v>
      </c>
      <c r="R86" s="140">
        <v>333.84589908610667</v>
      </c>
      <c r="S86" s="140">
        <v>53.882245738693818</v>
      </c>
      <c r="T86" s="140">
        <v>0</v>
      </c>
      <c r="U86" s="140">
        <v>0</v>
      </c>
      <c r="V86" s="140">
        <v>0</v>
      </c>
      <c r="W86" s="140">
        <v>0</v>
      </c>
      <c r="X86" s="140">
        <v>0</v>
      </c>
      <c r="Y86" s="140">
        <v>0</v>
      </c>
      <c r="Z86" s="140">
        <v>0</v>
      </c>
      <c r="AA86" s="140">
        <v>0</v>
      </c>
      <c r="AB86" s="140">
        <v>0</v>
      </c>
      <c r="AC86" s="141">
        <v>0</v>
      </c>
    </row>
    <row r="88" spans="1:29" x14ac:dyDescent="0.25">
      <c r="C88" s="2" t="s">
        <v>202</v>
      </c>
      <c r="E88" s="131"/>
      <c r="F88" s="2" t="s">
        <v>166</v>
      </c>
    </row>
    <row r="89" spans="1:29" x14ac:dyDescent="0.25">
      <c r="C89" s="51" t="s">
        <v>30</v>
      </c>
      <c r="D89" s="51" t="s">
        <v>120</v>
      </c>
      <c r="E89" s="51" t="s">
        <v>7</v>
      </c>
      <c r="F89" s="51" t="s">
        <v>169</v>
      </c>
      <c r="G89" s="51" t="s">
        <v>170</v>
      </c>
      <c r="H89" s="51" t="s">
        <v>171</v>
      </c>
      <c r="I89" s="51" t="s">
        <v>172</v>
      </c>
      <c r="J89" s="51" t="s">
        <v>173</v>
      </c>
      <c r="K89" s="51" t="s">
        <v>174</v>
      </c>
      <c r="L89" s="51" t="s">
        <v>175</v>
      </c>
      <c r="M89" s="51" t="s">
        <v>176</v>
      </c>
      <c r="N89" s="51" t="s">
        <v>177</v>
      </c>
      <c r="O89" s="51" t="s">
        <v>178</v>
      </c>
      <c r="P89" s="51" t="s">
        <v>179</v>
      </c>
      <c r="Q89" s="51" t="s">
        <v>180</v>
      </c>
      <c r="R89" s="51" t="s">
        <v>181</v>
      </c>
      <c r="S89" s="51" t="s">
        <v>182</v>
      </c>
      <c r="T89" s="51" t="s">
        <v>183</v>
      </c>
      <c r="U89" s="51" t="s">
        <v>184</v>
      </c>
      <c r="V89" s="51" t="s">
        <v>185</v>
      </c>
      <c r="W89" s="51" t="s">
        <v>186</v>
      </c>
      <c r="X89" s="51" t="s">
        <v>187</v>
      </c>
      <c r="Y89" s="51" t="s">
        <v>188</v>
      </c>
      <c r="Z89" s="51" t="s">
        <v>189</v>
      </c>
      <c r="AA89" s="51" t="s">
        <v>190</v>
      </c>
      <c r="AB89" s="51" t="s">
        <v>191</v>
      </c>
      <c r="AC89" s="51" t="s">
        <v>192</v>
      </c>
    </row>
    <row r="90" spans="1:29" ht="15" customHeight="1" x14ac:dyDescent="0.25">
      <c r="A90" s="176" t="s">
        <v>15</v>
      </c>
      <c r="C90" s="126" t="s">
        <v>25</v>
      </c>
      <c r="D90" s="127" t="s">
        <v>8</v>
      </c>
      <c r="E90" s="128">
        <f>SUM(F90:AC90)</f>
        <v>1537.2455505582261</v>
      </c>
      <c r="F90" s="129">
        <f t="shared" ref="F90:P90" si="53">F75*$AG$15*$AF$6/10^9</f>
        <v>146.10425838770504</v>
      </c>
      <c r="G90" s="130">
        <f t="shared" si="53"/>
        <v>155.80412412524319</v>
      </c>
      <c r="H90" s="130">
        <f t="shared" si="53"/>
        <v>166.56731206616865</v>
      </c>
      <c r="I90" s="130">
        <f t="shared" si="53"/>
        <v>178.59006776962747</v>
      </c>
      <c r="J90" s="130">
        <f t="shared" si="53"/>
        <v>190.76097726530912</v>
      </c>
      <c r="K90" s="130">
        <f t="shared" si="53"/>
        <v>198.69506846893222</v>
      </c>
      <c r="L90" s="130">
        <f t="shared" si="53"/>
        <v>187.07805474498531</v>
      </c>
      <c r="M90" s="130">
        <f t="shared" si="53"/>
        <v>154.49482022227801</v>
      </c>
      <c r="N90" s="130">
        <f t="shared" si="53"/>
        <v>101.35847557824425</v>
      </c>
      <c r="O90" s="130">
        <f t="shared" si="53"/>
        <v>45.004648500422292</v>
      </c>
      <c r="P90" s="130">
        <f t="shared" si="53"/>
        <v>10.817584485218923</v>
      </c>
      <c r="Q90" s="130">
        <f t="shared" ref="Q90:AC90" si="54">Q75*$AH$15*$AF$6/10^9</f>
        <v>1.9249977944463783</v>
      </c>
      <c r="R90" s="130">
        <f t="shared" si="54"/>
        <v>4.5026034830713352E-2</v>
      </c>
      <c r="S90" s="130">
        <f t="shared" si="54"/>
        <v>1.3508645867463357E-4</v>
      </c>
      <c r="T90" s="130">
        <f t="shared" si="54"/>
        <v>2.8355938782929434E-8</v>
      </c>
      <c r="U90" s="130">
        <f t="shared" si="54"/>
        <v>1.1128532060600702E-13</v>
      </c>
      <c r="V90" s="130">
        <f t="shared" si="54"/>
        <v>2.7345419208827505E-21</v>
      </c>
      <c r="W90" s="130">
        <f t="shared" si="54"/>
        <v>8.8966748916846491E-32</v>
      </c>
      <c r="X90" s="130">
        <f t="shared" si="54"/>
        <v>6.0597077641287548E-46</v>
      </c>
      <c r="Y90" s="130">
        <f t="shared" si="54"/>
        <v>8.2356275505052568E-65</v>
      </c>
      <c r="Z90" s="130">
        <f t="shared" si="54"/>
        <v>1.6105961649006007E-89</v>
      </c>
      <c r="AA90" s="130">
        <f t="shared" si="54"/>
        <v>1.6446452918472947E-121</v>
      </c>
      <c r="AB90" s="130">
        <f t="shared" si="54"/>
        <v>2.9651465484689669E-162</v>
      </c>
      <c r="AC90" s="132">
        <f t="shared" si="54"/>
        <v>1.443787087398381E-213</v>
      </c>
    </row>
    <row r="91" spans="1:29" x14ac:dyDescent="0.25">
      <c r="A91" s="177"/>
      <c r="C91" s="178" t="s">
        <v>27</v>
      </c>
      <c r="D91" s="134" t="s">
        <v>8</v>
      </c>
      <c r="E91" s="98">
        <f t="shared" ref="E91:E101" si="55">SUM(F91:AC91)</f>
        <v>136.65996316713358</v>
      </c>
      <c r="F91" s="53">
        <f t="shared" ref="F91:P91" si="56">F76*$AG$16*$AF$7/10^9</f>
        <v>8.6570297601669637</v>
      </c>
      <c r="G91" s="57">
        <f t="shared" si="56"/>
        <v>8.8179037746583759</v>
      </c>
      <c r="H91" s="57">
        <f t="shared" si="56"/>
        <v>8.8163314770321382</v>
      </c>
      <c r="I91" s="57">
        <f t="shared" si="56"/>
        <v>8.6974821957083037</v>
      </c>
      <c r="J91" s="57">
        <f t="shared" si="56"/>
        <v>8.4248594011373914</v>
      </c>
      <c r="K91" s="57">
        <f t="shared" si="56"/>
        <v>7.9918073319335106</v>
      </c>
      <c r="L91" s="57">
        <f t="shared" si="56"/>
        <v>7.1863015181739032</v>
      </c>
      <c r="M91" s="57">
        <f t="shared" si="56"/>
        <v>6.3020381183796017</v>
      </c>
      <c r="N91" s="57">
        <f t="shared" si="56"/>
        <v>5.3782565548036043</v>
      </c>
      <c r="O91" s="57">
        <f t="shared" si="56"/>
        <v>4.4630722996752832</v>
      </c>
      <c r="P91" s="57">
        <f t="shared" si="56"/>
        <v>3.667752652530468</v>
      </c>
      <c r="Q91" s="57">
        <f t="shared" ref="Q91:AC91" si="57">Q76*$AH$16*$AF$7/10^9</f>
        <v>13.031061081804534</v>
      </c>
      <c r="R91" s="57">
        <f t="shared" si="57"/>
        <v>10.956554995147505</v>
      </c>
      <c r="S91" s="57">
        <f t="shared" si="57"/>
        <v>8.7476543640533535</v>
      </c>
      <c r="T91" s="57">
        <f t="shared" si="57"/>
        <v>4.7889066958814714</v>
      </c>
      <c r="U91" s="57">
        <f t="shared" si="57"/>
        <v>3.7206651605962007</v>
      </c>
      <c r="V91" s="57">
        <f t="shared" si="57"/>
        <v>3.187097574777265</v>
      </c>
      <c r="W91" s="57">
        <f t="shared" si="57"/>
        <v>3.2929924178512402</v>
      </c>
      <c r="X91" s="57">
        <f t="shared" si="57"/>
        <v>2.8244623897642605</v>
      </c>
      <c r="Y91" s="57">
        <f t="shared" si="57"/>
        <v>2.5468830063079526</v>
      </c>
      <c r="Z91" s="57">
        <f t="shared" si="57"/>
        <v>1.8380492021405881</v>
      </c>
      <c r="AA91" s="57">
        <f t="shared" si="57"/>
        <v>1.4514503472487468</v>
      </c>
      <c r="AB91" s="57">
        <f t="shared" si="57"/>
        <v>1.0211503160094</v>
      </c>
      <c r="AC91" s="61">
        <f t="shared" si="57"/>
        <v>0.85020053135155937</v>
      </c>
    </row>
    <row r="92" spans="1:29" x14ac:dyDescent="0.25">
      <c r="A92" s="177"/>
      <c r="C92" s="179"/>
      <c r="D92" s="135" t="s">
        <v>9</v>
      </c>
      <c r="E92" s="103">
        <f t="shared" si="55"/>
        <v>90.341441834500557</v>
      </c>
      <c r="F92" s="54">
        <f t="shared" ref="F92:P92" si="58">F77*$AG$17*$AF$7/10^9</f>
        <v>4.4449297057092005</v>
      </c>
      <c r="G92" s="58">
        <f t="shared" si="58"/>
        <v>4.5275300554480591</v>
      </c>
      <c r="H92" s="58">
        <f t="shared" si="58"/>
        <v>4.5267227632683289</v>
      </c>
      <c r="I92" s="58">
        <f t="shared" si="58"/>
        <v>4.4656999048868986</v>
      </c>
      <c r="J92" s="58">
        <f t="shared" si="58"/>
        <v>4.3257224309018341</v>
      </c>
      <c r="K92" s="58">
        <f t="shared" si="58"/>
        <v>4.1033729577164673</v>
      </c>
      <c r="L92" s="58">
        <f t="shared" si="58"/>
        <v>3.6897880655660602</v>
      </c>
      <c r="M92" s="58">
        <f t="shared" si="58"/>
        <v>3.2357652930555392</v>
      </c>
      <c r="N92" s="58">
        <f t="shared" si="58"/>
        <v>2.7614520208038047</v>
      </c>
      <c r="O92" s="58">
        <f t="shared" si="58"/>
        <v>2.2915530145032004</v>
      </c>
      <c r="P92" s="58">
        <f t="shared" si="58"/>
        <v>1.8831981834508507</v>
      </c>
      <c r="Q92" s="58">
        <f t="shared" ref="Q92:AC92" si="59">Q77*$AH$17*$AF$7/10^9</f>
        <v>13.381529717256489</v>
      </c>
      <c r="R92" s="58">
        <f t="shared" si="59"/>
        <v>11.251230068366631</v>
      </c>
      <c r="S92" s="58">
        <f t="shared" si="59"/>
        <v>8.9829213518396287</v>
      </c>
      <c r="T92" s="58">
        <f t="shared" si="59"/>
        <v>4.9177036974821968</v>
      </c>
      <c r="U92" s="58">
        <f t="shared" si="59"/>
        <v>3.8207319497564902</v>
      </c>
      <c r="V92" s="58">
        <f t="shared" si="59"/>
        <v>2.5418569614788007</v>
      </c>
      <c r="W92" s="58">
        <f t="shared" si="59"/>
        <v>2.0389487299572058</v>
      </c>
      <c r="X92" s="58">
        <f t="shared" si="59"/>
        <v>1.3423187594919255</v>
      </c>
      <c r="Y92" s="58">
        <f t="shared" si="59"/>
        <v>0.90836910834459661</v>
      </c>
      <c r="Z92" s="58">
        <f t="shared" si="59"/>
        <v>0.47285913084114706</v>
      </c>
      <c r="AA92" s="58">
        <f t="shared" si="59"/>
        <v>0.25073038628097344</v>
      </c>
      <c r="AB92" s="58">
        <f t="shared" si="59"/>
        <v>0.10211503160093995</v>
      </c>
      <c r="AC92" s="62">
        <f t="shared" si="59"/>
        <v>7.4392546493261463E-2</v>
      </c>
    </row>
    <row r="93" spans="1:29" x14ac:dyDescent="0.25">
      <c r="A93" s="177"/>
      <c r="C93" s="180"/>
      <c r="D93" s="137" t="s">
        <v>10</v>
      </c>
      <c r="E93" s="138">
        <f t="shared" si="55"/>
        <v>54.023191406601889</v>
      </c>
      <c r="F93" s="139">
        <f t="shared" ref="F93:P93" si="60">F78*$AG$18*$AF$7/10^9</f>
        <v>3.5982764284312569</v>
      </c>
      <c r="G93" s="140">
        <f t="shared" si="60"/>
        <v>3.6651433782198581</v>
      </c>
      <c r="H93" s="140">
        <f t="shared" si="60"/>
        <v>3.6644898559791241</v>
      </c>
      <c r="I93" s="140">
        <f t="shared" si="60"/>
        <v>3.6150903991941563</v>
      </c>
      <c r="J93" s="140">
        <f t="shared" si="60"/>
        <v>3.5017753012062478</v>
      </c>
      <c r="K93" s="140">
        <f t="shared" si="60"/>
        <v>3.3217781086276168</v>
      </c>
      <c r="L93" s="140">
        <f t="shared" si="60"/>
        <v>2.9869712911725244</v>
      </c>
      <c r="M93" s="140">
        <f t="shared" si="60"/>
        <v>2.6194290467592465</v>
      </c>
      <c r="N93" s="140">
        <f t="shared" si="60"/>
        <v>2.2354611596983185</v>
      </c>
      <c r="O93" s="140">
        <f t="shared" si="60"/>
        <v>1.8550667260264</v>
      </c>
      <c r="P93" s="140">
        <f t="shared" si="60"/>
        <v>1.5244937675554504</v>
      </c>
      <c r="Q93" s="140">
        <f t="shared" ref="Q93:AC93" si="61">Q78*$AH$18*$AF$7/10^9</f>
        <v>5.4163334569847681</v>
      </c>
      <c r="R93" s="140">
        <f t="shared" si="61"/>
        <v>4.5540693133864929</v>
      </c>
      <c r="S93" s="140">
        <f t="shared" si="61"/>
        <v>3.6359443566969922</v>
      </c>
      <c r="T93" s="140">
        <f t="shared" si="61"/>
        <v>1.9904991156475553</v>
      </c>
      <c r="U93" s="140">
        <f t="shared" si="61"/>
        <v>1.5464867415681027</v>
      </c>
      <c r="V93" s="140">
        <f t="shared" si="61"/>
        <v>1.1145065138791665</v>
      </c>
      <c r="W93" s="140">
        <f t="shared" si="61"/>
        <v>0.98338677683776732</v>
      </c>
      <c r="X93" s="140">
        <f t="shared" si="61"/>
        <v>0.72708932805812632</v>
      </c>
      <c r="Y93" s="140">
        <f t="shared" si="61"/>
        <v>0.56916798560832327</v>
      </c>
      <c r="Z93" s="140">
        <f t="shared" si="61"/>
        <v>0.35845772821828886</v>
      </c>
      <c r="AA93" s="140">
        <f t="shared" si="61"/>
        <v>0.24794449310007372</v>
      </c>
      <c r="AB93" s="140">
        <f t="shared" si="61"/>
        <v>0.15317254740140993</v>
      </c>
      <c r="AC93" s="141">
        <f t="shared" si="61"/>
        <v>0.13815758634462838</v>
      </c>
    </row>
    <row r="94" spans="1:29" x14ac:dyDescent="0.25">
      <c r="A94" s="177"/>
      <c r="C94" s="178" t="s">
        <v>26</v>
      </c>
      <c r="D94" s="134" t="s">
        <v>8</v>
      </c>
      <c r="E94" s="98">
        <f t="shared" si="55"/>
        <v>234.41417136564689</v>
      </c>
      <c r="F94" s="53">
        <f t="shared" ref="F94:P94" si="62">F79*$AG$19*$AF$8/10^9</f>
        <v>22.710889817920926</v>
      </c>
      <c r="G94" s="57">
        <f t="shared" si="62"/>
        <v>23.843952726867776</v>
      </c>
      <c r="H94" s="57">
        <f t="shared" si="62"/>
        <v>24.695672120810769</v>
      </c>
      <c r="I94" s="57">
        <f t="shared" si="62"/>
        <v>25.274633618316646</v>
      </c>
      <c r="J94" s="57">
        <f t="shared" si="62"/>
        <v>25.286727444109083</v>
      </c>
      <c r="K94" s="57">
        <f t="shared" si="62"/>
        <v>24.50284487124998</v>
      </c>
      <c r="L94" s="57">
        <f t="shared" si="62"/>
        <v>22.041307119085879</v>
      </c>
      <c r="M94" s="57">
        <f t="shared" si="62"/>
        <v>18.84770838965354</v>
      </c>
      <c r="N94" s="57">
        <f t="shared" si="62"/>
        <v>15.16402628309006</v>
      </c>
      <c r="O94" s="57">
        <f t="shared" si="62"/>
        <v>11.369854463115757</v>
      </c>
      <c r="P94" s="57">
        <f t="shared" si="62"/>
        <v>8.0549736689264861</v>
      </c>
      <c r="Q94" s="57">
        <f t="shared" ref="Q94:AC94" si="63">Q79*$AH$19*$AF$8/10^9</f>
        <v>5.8250008392978962</v>
      </c>
      <c r="R94" s="57">
        <f t="shared" si="63"/>
        <v>3.4029529480345442</v>
      </c>
      <c r="S94" s="57">
        <f t="shared" si="63"/>
        <v>1.7864726337246184</v>
      </c>
      <c r="T94" s="57">
        <f t="shared" si="63"/>
        <v>0.83543259069798304</v>
      </c>
      <c r="U94" s="57">
        <f t="shared" si="63"/>
        <v>0.41223803451288077</v>
      </c>
      <c r="V94" s="57">
        <f t="shared" si="63"/>
        <v>0.19452164766335645</v>
      </c>
      <c r="W94" s="57">
        <f t="shared" si="63"/>
        <v>9.5575194125255655E-2</v>
      </c>
      <c r="X94" s="57">
        <f t="shared" si="63"/>
        <v>4.5930156364276727E-2</v>
      </c>
      <c r="Y94" s="57">
        <f t="shared" si="63"/>
        <v>1.7556418527175453E-2</v>
      </c>
      <c r="Z94" s="57">
        <f t="shared" si="63"/>
        <v>4.4488422188013891E-3</v>
      </c>
      <c r="AA94" s="57">
        <f t="shared" si="63"/>
        <v>1.1287317548413602E-3</v>
      </c>
      <c r="AB94" s="57">
        <f t="shared" si="63"/>
        <v>2.6040290951055369E-4</v>
      </c>
      <c r="AC94" s="61">
        <f t="shared" si="63"/>
        <v>6.2402668834963125E-5</v>
      </c>
    </row>
    <row r="95" spans="1:29" x14ac:dyDescent="0.25">
      <c r="A95" s="177"/>
      <c r="C95" s="179"/>
      <c r="D95" s="135" t="s">
        <v>9</v>
      </c>
      <c r="E95" s="103">
        <f t="shared" si="55"/>
        <v>94.996913037470662</v>
      </c>
      <c r="F95" s="54">
        <f t="shared" ref="F95:P95" si="64">F80*$AG$20*$AF$8/10^9</f>
        <v>8.8953769062634009</v>
      </c>
      <c r="G95" s="58">
        <f t="shared" si="64"/>
        <v>9.3826935983707092</v>
      </c>
      <c r="H95" s="58">
        <f t="shared" si="64"/>
        <v>9.7625548791278742</v>
      </c>
      <c r="I95" s="58">
        <f t="shared" si="64"/>
        <v>10.036808767107937</v>
      </c>
      <c r="J95" s="58">
        <f t="shared" si="64"/>
        <v>10.086647288072259</v>
      </c>
      <c r="K95" s="58">
        <f t="shared" si="64"/>
        <v>9.8172513371459207</v>
      </c>
      <c r="L95" s="58">
        <f t="shared" si="64"/>
        <v>8.8696436712693103</v>
      </c>
      <c r="M95" s="58">
        <f t="shared" si="64"/>
        <v>7.6172726496939509</v>
      </c>
      <c r="N95" s="58">
        <f t="shared" si="64"/>
        <v>6.1546694529054307</v>
      </c>
      <c r="O95" s="58">
        <f t="shared" si="64"/>
        <v>4.6341697648109283</v>
      </c>
      <c r="P95" s="58">
        <f t="shared" si="64"/>
        <v>3.2967497419209812</v>
      </c>
      <c r="Q95" s="58">
        <f t="shared" ref="Q95:AC95" si="65">Q80*$AH$20*$AF$8/10^9</f>
        <v>2.3938728242408742</v>
      </c>
      <c r="R95" s="58">
        <f t="shared" si="65"/>
        <v>1.7363323933623818</v>
      </c>
      <c r="S95" s="58">
        <f t="shared" si="65"/>
        <v>1.1095504304061579</v>
      </c>
      <c r="T95" s="58">
        <f t="shared" si="65"/>
        <v>0.63237420931232824</v>
      </c>
      <c r="U95" s="58">
        <f t="shared" si="65"/>
        <v>0.3132571492786646</v>
      </c>
      <c r="V95" s="58">
        <f t="shared" si="65"/>
        <v>0.15007372915664785</v>
      </c>
      <c r="W95" s="58">
        <f t="shared" si="65"/>
        <v>7.2124149573393914E-2</v>
      </c>
      <c r="X95" s="58">
        <f t="shared" si="65"/>
        <v>2.4908326794087415E-2</v>
      </c>
      <c r="Y95" s="58">
        <f t="shared" si="65"/>
        <v>7.832624516250308E-3</v>
      </c>
      <c r="Z95" s="58">
        <f t="shared" si="65"/>
        <v>2.1024734905841598E-3</v>
      </c>
      <c r="AA95" s="58">
        <f t="shared" si="65"/>
        <v>5.1428407075563838E-4</v>
      </c>
      <c r="AB95" s="58">
        <f t="shared" si="65"/>
        <v>1.0776269737860732E-4</v>
      </c>
      <c r="AC95" s="62">
        <f t="shared" si="65"/>
        <v>2.4623882440503049E-5</v>
      </c>
    </row>
    <row r="96" spans="1:29" x14ac:dyDescent="0.25">
      <c r="A96" s="177"/>
      <c r="C96" s="180"/>
      <c r="D96" s="137" t="s">
        <v>10</v>
      </c>
      <c r="E96" s="138">
        <f t="shared" si="55"/>
        <v>4.4838480272297039</v>
      </c>
      <c r="F96" s="139">
        <f t="shared" ref="F96:P96" si="66">F81*$AG$21*$AF$8/10^9</f>
        <v>0.40942475034577841</v>
      </c>
      <c r="G96" s="140">
        <f t="shared" si="66"/>
        <v>0.43072957700740894</v>
      </c>
      <c r="H96" s="140">
        <f t="shared" si="66"/>
        <v>0.44701774932123994</v>
      </c>
      <c r="I96" s="140">
        <f t="shared" si="66"/>
        <v>0.45841347435392255</v>
      </c>
      <c r="J96" s="140">
        <f t="shared" si="66"/>
        <v>0.45954174844695095</v>
      </c>
      <c r="K96" s="140">
        <f t="shared" si="66"/>
        <v>0.4461697049189895</v>
      </c>
      <c r="L96" s="140">
        <f t="shared" si="66"/>
        <v>0.40212738644746632</v>
      </c>
      <c r="M96" s="140">
        <f t="shared" si="66"/>
        <v>0.34452380852821324</v>
      </c>
      <c r="N96" s="140">
        <f t="shared" si="66"/>
        <v>0.27771629512661283</v>
      </c>
      <c r="O96" s="140">
        <f t="shared" si="66"/>
        <v>0.20862184417773047</v>
      </c>
      <c r="P96" s="140">
        <f t="shared" si="66"/>
        <v>0.14807408292427124</v>
      </c>
      <c r="Q96" s="140">
        <f t="shared" ref="Q96:AC96" si="67">Q81*$AH$21*$AF$8/10^9</f>
        <v>0.10727860086172988</v>
      </c>
      <c r="R96" s="140">
        <f t="shared" si="67"/>
        <v>0.14043649395262536</v>
      </c>
      <c r="S96" s="140">
        <f t="shared" si="67"/>
        <v>8.1773590569554702E-2</v>
      </c>
      <c r="T96" s="140">
        <f t="shared" si="67"/>
        <v>6.5002366062525893E-2</v>
      </c>
      <c r="U96" s="140">
        <f t="shared" si="67"/>
        <v>3.2152543863847707E-2</v>
      </c>
      <c r="V96" s="140">
        <f t="shared" si="67"/>
        <v>1.5299044514741822E-2</v>
      </c>
      <c r="W96" s="140">
        <f t="shared" si="67"/>
        <v>4.8943570055519081E-3</v>
      </c>
      <c r="X96" s="140">
        <f t="shared" si="67"/>
        <v>2.9612415449211818E-3</v>
      </c>
      <c r="Y96" s="140">
        <f t="shared" si="67"/>
        <v>1.3842361483198363E-3</v>
      </c>
      <c r="Z96" s="140">
        <f t="shared" si="67"/>
        <v>2.6764296494751676E-4</v>
      </c>
      <c r="AA96" s="140">
        <f t="shared" si="67"/>
        <v>2.8389865922541318E-5</v>
      </c>
      <c r="AB96" s="140">
        <f t="shared" si="67"/>
        <v>7.7552915116350328E-6</v>
      </c>
      <c r="AC96" s="141">
        <f t="shared" si="67"/>
        <v>1.3429849204832732E-6</v>
      </c>
    </row>
    <row r="97" spans="1:29" x14ac:dyDescent="0.25">
      <c r="A97" s="177"/>
      <c r="C97" s="178" t="s">
        <v>28</v>
      </c>
      <c r="D97" s="134" t="s">
        <v>8</v>
      </c>
      <c r="E97" s="98">
        <f t="shared" si="55"/>
        <v>8.5196882316255653</v>
      </c>
      <c r="F97" s="53">
        <f t="shared" ref="F97:P97" si="68">F82*$AG$22*$AF$9/10^9</f>
        <v>1.7269871028198902</v>
      </c>
      <c r="G97" s="57">
        <f t="shared" si="68"/>
        <v>1.7830105725431988</v>
      </c>
      <c r="H97" s="57">
        <f t="shared" si="68"/>
        <v>1.6180055464052818</v>
      </c>
      <c r="I97" s="57">
        <f t="shared" si="68"/>
        <v>1.2979217083957246</v>
      </c>
      <c r="J97" s="57">
        <f t="shared" si="68"/>
        <v>0.92230525975480293</v>
      </c>
      <c r="K97" s="57">
        <f t="shared" si="68"/>
        <v>0.58197113650285859</v>
      </c>
      <c r="L97" s="57">
        <f t="shared" si="68"/>
        <v>0.32176216723974466</v>
      </c>
      <c r="M97" s="57">
        <f t="shared" si="68"/>
        <v>0.15828567115228642</v>
      </c>
      <c r="N97" s="57">
        <f t="shared" si="68"/>
        <v>6.9237356672383871E-2</v>
      </c>
      <c r="O97" s="57">
        <f t="shared" si="68"/>
        <v>2.6893664422372635E-2</v>
      </c>
      <c r="P97" s="57">
        <f t="shared" si="68"/>
        <v>9.3609998282191045E-3</v>
      </c>
      <c r="Q97" s="57">
        <f t="shared" ref="Q97:AC97" si="69">Q82*$AH$22*$AF$9/10^9</f>
        <v>3.0399922900296353E-3</v>
      </c>
      <c r="R97" s="57">
        <f t="shared" si="69"/>
        <v>7.3060272705783962E-4</v>
      </c>
      <c r="S97" s="57">
        <f t="shared" si="69"/>
        <v>1.4875488214280901E-4</v>
      </c>
      <c r="T97" s="57">
        <f t="shared" si="69"/>
        <v>2.3256385333415233E-5</v>
      </c>
      <c r="U97" s="57">
        <f t="shared" si="69"/>
        <v>3.5033773396905871E-6</v>
      </c>
      <c r="V97" s="57">
        <f t="shared" si="69"/>
        <v>7.6052004049716654E-7</v>
      </c>
      <c r="W97" s="57">
        <f t="shared" si="69"/>
        <v>1.4515341711605191E-7</v>
      </c>
      <c r="X97" s="57">
        <f t="shared" si="69"/>
        <v>2.6136221938426506E-8</v>
      </c>
      <c r="Y97" s="57">
        <f t="shared" si="69"/>
        <v>4.0336966033169454E-9</v>
      </c>
      <c r="Z97" s="57">
        <f t="shared" si="69"/>
        <v>3.8352476305866693E-10</v>
      </c>
      <c r="AA97" s="57">
        <f t="shared" si="69"/>
        <v>0</v>
      </c>
      <c r="AB97" s="57">
        <f t="shared" si="69"/>
        <v>0</v>
      </c>
      <c r="AC97" s="61">
        <f t="shared" si="69"/>
        <v>0</v>
      </c>
    </row>
    <row r="98" spans="1:29" x14ac:dyDescent="0.25">
      <c r="A98" s="177"/>
      <c r="C98" s="179"/>
      <c r="D98" s="135" t="s">
        <v>9</v>
      </c>
      <c r="E98" s="103">
        <f t="shared" si="55"/>
        <v>326.76114214185202</v>
      </c>
      <c r="F98" s="54">
        <f t="shared" ref="F98:P98" si="70">F83*$AG$23*$AF$9/10^9</f>
        <v>82.031887383943783</v>
      </c>
      <c r="G98" s="58">
        <f t="shared" si="70"/>
        <v>75.458562704048319</v>
      </c>
      <c r="H98" s="58">
        <f t="shared" si="70"/>
        <v>61.785603953417841</v>
      </c>
      <c r="I98" s="58">
        <f t="shared" si="70"/>
        <v>45.179564811332085</v>
      </c>
      <c r="J98" s="58">
        <f t="shared" si="70"/>
        <v>29.512693364298542</v>
      </c>
      <c r="K98" s="58">
        <f t="shared" si="70"/>
        <v>17.240112699627616</v>
      </c>
      <c r="L98" s="58">
        <f t="shared" si="70"/>
        <v>8.8773603925576587</v>
      </c>
      <c r="M98" s="58">
        <f t="shared" si="70"/>
        <v>4.0883096068570008</v>
      </c>
      <c r="N98" s="58">
        <f t="shared" si="70"/>
        <v>1.6816944354064611</v>
      </c>
      <c r="O98" s="58">
        <f t="shared" si="70"/>
        <v>0.61669954623716272</v>
      </c>
      <c r="P98" s="58">
        <f t="shared" si="70"/>
        <v>0.20336590712080579</v>
      </c>
      <c r="Q98" s="58">
        <f t="shared" ref="Q98:AC98" si="71">Q83*$AH$23*$AF$9/10^9</f>
        <v>6.276401115685222E-2</v>
      </c>
      <c r="R98" s="58">
        <f t="shared" si="71"/>
        <v>1.7264619718540031E-2</v>
      </c>
      <c r="S98" s="58">
        <f t="shared" si="71"/>
        <v>4.2281633669306023E-3</v>
      </c>
      <c r="T98" s="58">
        <f t="shared" si="71"/>
        <v>8.2781657317751271E-4</v>
      </c>
      <c r="U98" s="58">
        <f t="shared" si="71"/>
        <v>1.6641042363530089E-4</v>
      </c>
      <c r="V98" s="58">
        <f t="shared" si="71"/>
        <v>3.0393330363671032E-5</v>
      </c>
      <c r="W98" s="58">
        <f t="shared" si="71"/>
        <v>5.008268803346813E-6</v>
      </c>
      <c r="X98" s="58">
        <f t="shared" si="71"/>
        <v>7.9361470447904985E-7</v>
      </c>
      <c r="Y98" s="58">
        <f t="shared" si="71"/>
        <v>1.0939198538995401E-7</v>
      </c>
      <c r="Z98" s="58">
        <f t="shared" si="71"/>
        <v>1.1159725371369637E-8</v>
      </c>
      <c r="AA98" s="58">
        <f t="shared" si="71"/>
        <v>0</v>
      </c>
      <c r="AB98" s="58">
        <f t="shared" si="71"/>
        <v>0</v>
      </c>
      <c r="AC98" s="62">
        <f t="shared" si="71"/>
        <v>0</v>
      </c>
    </row>
    <row r="99" spans="1:29" x14ac:dyDescent="0.25">
      <c r="A99" s="177"/>
      <c r="C99" s="180"/>
      <c r="D99" s="137" t="s">
        <v>10</v>
      </c>
      <c r="E99" s="138">
        <f t="shared" si="55"/>
        <v>27.516727474973891</v>
      </c>
      <c r="F99" s="139">
        <f t="shared" ref="F99:P99" si="72">F84*$AG$24*$AF$9/10^9</f>
        <v>6.9079484112794773</v>
      </c>
      <c r="G99" s="140">
        <f t="shared" si="72"/>
        <v>6.3544052803409139</v>
      </c>
      <c r="H99" s="140">
        <f t="shared" si="72"/>
        <v>5.2029982276562405</v>
      </c>
      <c r="I99" s="140">
        <f t="shared" si="72"/>
        <v>3.8045949314805974</v>
      </c>
      <c r="J99" s="140">
        <f t="shared" si="72"/>
        <v>2.4852794412040886</v>
      </c>
      <c r="K99" s="140">
        <f t="shared" si="72"/>
        <v>1.451798964179168</v>
      </c>
      <c r="L99" s="140">
        <f t="shared" si="72"/>
        <v>0.74756719095222401</v>
      </c>
      <c r="M99" s="140">
        <f t="shared" si="72"/>
        <v>0.34427870373532643</v>
      </c>
      <c r="N99" s="140">
        <f t="shared" si="72"/>
        <v>0.14161637350791254</v>
      </c>
      <c r="O99" s="140">
        <f t="shared" si="72"/>
        <v>5.1932593367340026E-2</v>
      </c>
      <c r="P99" s="140">
        <f t="shared" si="72"/>
        <v>1.7125550073331018E-2</v>
      </c>
      <c r="Q99" s="140">
        <f t="shared" ref="Q99:AC99" si="73">Q84*$AH$24*$AF$9/10^9</f>
        <v>5.2853904132086097E-3</v>
      </c>
      <c r="R99" s="140">
        <f t="shared" si="73"/>
        <v>1.4538627131402133E-3</v>
      </c>
      <c r="S99" s="140">
        <f t="shared" si="73"/>
        <v>3.5605586247836654E-4</v>
      </c>
      <c r="T99" s="140">
        <f t="shared" si="73"/>
        <v>6.9710869320211609E-5</v>
      </c>
      <c r="U99" s="140">
        <f t="shared" si="73"/>
        <v>1.4013509358762181E-5</v>
      </c>
      <c r="V99" s="140">
        <f t="shared" si="73"/>
        <v>2.3596363233676385E-6</v>
      </c>
      <c r="W99" s="140">
        <f t="shared" si="73"/>
        <v>3.5598280656658103E-7</v>
      </c>
      <c r="X99" s="140">
        <f t="shared" si="73"/>
        <v>5.1217956536397651E-8</v>
      </c>
      <c r="Y99" s="140">
        <f t="shared" si="73"/>
        <v>6.3460728052184321E-9</v>
      </c>
      <c r="Z99" s="140">
        <f t="shared" si="73"/>
        <v>6.4660373276006802E-10</v>
      </c>
      <c r="AA99" s="140">
        <f t="shared" si="73"/>
        <v>0</v>
      </c>
      <c r="AB99" s="140">
        <f t="shared" si="73"/>
        <v>0</v>
      </c>
      <c r="AC99" s="141">
        <f t="shared" si="73"/>
        <v>0</v>
      </c>
    </row>
    <row r="100" spans="1:29" x14ac:dyDescent="0.25">
      <c r="A100" s="177"/>
      <c r="C100" s="178" t="s">
        <v>32</v>
      </c>
      <c r="D100" s="135" t="s">
        <v>9</v>
      </c>
      <c r="E100" s="103">
        <f t="shared" si="55"/>
        <v>1196.0767752650386</v>
      </c>
      <c r="F100" s="54">
        <f t="shared" ref="F100:P100" si="74">F85*$AG$25*$AF$10/10^9</f>
        <v>146.2630254973933</v>
      </c>
      <c r="G100" s="58">
        <f t="shared" si="74"/>
        <v>145.8912709175728</v>
      </c>
      <c r="H100" s="58">
        <f t="shared" si="74"/>
        <v>144.44291390409541</v>
      </c>
      <c r="I100" s="58">
        <f t="shared" si="74"/>
        <v>140.74333123626184</v>
      </c>
      <c r="J100" s="58">
        <f t="shared" si="74"/>
        <v>134.47179870129881</v>
      </c>
      <c r="K100" s="58">
        <f t="shared" si="74"/>
        <v>125.41599308225301</v>
      </c>
      <c r="L100" s="58">
        <f t="shared" si="74"/>
        <v>110.12995482142361</v>
      </c>
      <c r="M100" s="58">
        <f t="shared" si="74"/>
        <v>90.945002289387929</v>
      </c>
      <c r="N100" s="58">
        <f t="shared" si="74"/>
        <v>69.085677915213452</v>
      </c>
      <c r="O100" s="58">
        <f t="shared" si="74"/>
        <v>45.522589792442893</v>
      </c>
      <c r="P100" s="58">
        <f t="shared" si="74"/>
        <v>25.62650208477957</v>
      </c>
      <c r="Q100" s="58">
        <f t="shared" ref="Q100:AC100" si="75">Q85*$AH$25*$AF$10/10^9</f>
        <v>11.944690160263736</v>
      </c>
      <c r="R100" s="58">
        <f t="shared" si="75"/>
        <v>4.8166283586144587</v>
      </c>
      <c r="S100" s="58">
        <f t="shared" si="75"/>
        <v>0.7773965040378541</v>
      </c>
      <c r="T100" s="58">
        <f t="shared" si="75"/>
        <v>0</v>
      </c>
      <c r="U100" s="58">
        <f t="shared" si="75"/>
        <v>0</v>
      </c>
      <c r="V100" s="58">
        <f t="shared" si="75"/>
        <v>0</v>
      </c>
      <c r="W100" s="58">
        <f t="shared" si="75"/>
        <v>0</v>
      </c>
      <c r="X100" s="58">
        <f t="shared" si="75"/>
        <v>0</v>
      </c>
      <c r="Y100" s="58">
        <f t="shared" si="75"/>
        <v>0</v>
      </c>
      <c r="Z100" s="58">
        <f t="shared" si="75"/>
        <v>0</v>
      </c>
      <c r="AA100" s="58">
        <f t="shared" si="75"/>
        <v>0</v>
      </c>
      <c r="AB100" s="58">
        <f t="shared" si="75"/>
        <v>0</v>
      </c>
      <c r="AC100" s="62">
        <f t="shared" si="75"/>
        <v>0</v>
      </c>
    </row>
    <row r="101" spans="1:29" x14ac:dyDescent="0.25">
      <c r="A101" s="177"/>
      <c r="C101" s="180"/>
      <c r="D101" s="137" t="s">
        <v>10</v>
      </c>
      <c r="E101" s="138">
        <f t="shared" si="55"/>
        <v>24.4037255123799</v>
      </c>
      <c r="F101" s="139">
        <f t="shared" ref="F101:P101" si="76">F86*$AG$26*$AF$10/10^9</f>
        <v>2.9849597040284346</v>
      </c>
      <c r="G101" s="140">
        <f t="shared" si="76"/>
        <v>2.9771870233090523</v>
      </c>
      <c r="H101" s="140">
        <f t="shared" si="76"/>
        <v>2.9474468249214847</v>
      </c>
      <c r="I101" s="140">
        <f t="shared" si="76"/>
        <v>2.8717757886304267</v>
      </c>
      <c r="J101" s="140">
        <f t="shared" si="76"/>
        <v>2.7436387100786801</v>
      </c>
      <c r="K101" s="140">
        <f t="shared" si="76"/>
        <v>2.5587135613151339</v>
      </c>
      <c r="L101" s="140">
        <f t="shared" si="76"/>
        <v>2.2467114070994159</v>
      </c>
      <c r="M101" s="140">
        <f t="shared" si="76"/>
        <v>1.8552130260763748</v>
      </c>
      <c r="N101" s="140">
        <f t="shared" si="76"/>
        <v>1.4092113274074152</v>
      </c>
      <c r="O101" s="140">
        <f t="shared" si="76"/>
        <v>0.92851357134400503</v>
      </c>
      <c r="P101" s="140">
        <f t="shared" si="76"/>
        <v>0.52266552580499936</v>
      </c>
      <c r="Q101" s="140">
        <f t="shared" ref="Q101:AC101" si="77">Q86*$AH$26*$AF$10/10^9</f>
        <v>0.24360302750708279</v>
      </c>
      <c r="R101" s="140">
        <f t="shared" si="77"/>
        <v>9.8231579810714051E-2</v>
      </c>
      <c r="S101" s="140">
        <f t="shared" si="77"/>
        <v>1.5854435046679535E-2</v>
      </c>
      <c r="T101" s="140">
        <f t="shared" si="77"/>
        <v>0</v>
      </c>
      <c r="U101" s="140">
        <f t="shared" si="77"/>
        <v>0</v>
      </c>
      <c r="V101" s="140">
        <f t="shared" si="77"/>
        <v>0</v>
      </c>
      <c r="W101" s="140">
        <f t="shared" si="77"/>
        <v>0</v>
      </c>
      <c r="X101" s="140">
        <f t="shared" si="77"/>
        <v>0</v>
      </c>
      <c r="Y101" s="140">
        <f t="shared" si="77"/>
        <v>0</v>
      </c>
      <c r="Z101" s="140">
        <f t="shared" si="77"/>
        <v>0</v>
      </c>
      <c r="AA101" s="140">
        <f t="shared" si="77"/>
        <v>0</v>
      </c>
      <c r="AB101" s="140">
        <f t="shared" si="77"/>
        <v>0</v>
      </c>
      <c r="AC101" s="141">
        <f t="shared" si="77"/>
        <v>0</v>
      </c>
    </row>
    <row r="102" spans="1:29" x14ac:dyDescent="0.25">
      <c r="E102" s="131"/>
    </row>
    <row r="103" spans="1:29" x14ac:dyDescent="0.25">
      <c r="C103" s="2" t="s">
        <v>165</v>
      </c>
      <c r="E103" s="131"/>
      <c r="F103" s="2" t="s">
        <v>166</v>
      </c>
    </row>
    <row r="104" spans="1:29" x14ac:dyDescent="0.25">
      <c r="C104" s="122" t="s">
        <v>30</v>
      </c>
      <c r="D104" s="122" t="s">
        <v>120</v>
      </c>
      <c r="E104" s="122" t="s">
        <v>168</v>
      </c>
      <c r="F104" s="122" t="s">
        <v>169</v>
      </c>
      <c r="G104" s="122" t="s">
        <v>170</v>
      </c>
      <c r="H104" s="122" t="s">
        <v>171</v>
      </c>
      <c r="I104" s="122" t="s">
        <v>172</v>
      </c>
      <c r="J104" s="122" t="s">
        <v>173</v>
      </c>
      <c r="K104" s="122" t="s">
        <v>174</v>
      </c>
      <c r="L104" s="122" t="s">
        <v>175</v>
      </c>
      <c r="M104" s="122" t="s">
        <v>176</v>
      </c>
      <c r="N104" s="122" t="s">
        <v>177</v>
      </c>
      <c r="O104" s="122" t="s">
        <v>178</v>
      </c>
      <c r="P104" s="122" t="s">
        <v>179</v>
      </c>
      <c r="Q104" s="122" t="s">
        <v>180</v>
      </c>
      <c r="R104" s="122" t="s">
        <v>181</v>
      </c>
      <c r="S104" s="122" t="s">
        <v>182</v>
      </c>
      <c r="T104" s="122" t="s">
        <v>183</v>
      </c>
      <c r="U104" s="122" t="s">
        <v>184</v>
      </c>
      <c r="V104" s="122" t="s">
        <v>185</v>
      </c>
      <c r="W104" s="122" t="s">
        <v>186</v>
      </c>
      <c r="X104" s="122" t="s">
        <v>187</v>
      </c>
      <c r="Y104" s="122" t="s">
        <v>188</v>
      </c>
      <c r="Z104" s="122" t="s">
        <v>189</v>
      </c>
      <c r="AA104" s="122" t="s">
        <v>190</v>
      </c>
      <c r="AB104" s="122" t="s">
        <v>191</v>
      </c>
      <c r="AC104" s="122" t="s">
        <v>192</v>
      </c>
    </row>
    <row r="105" spans="1:29" ht="15" customHeight="1" x14ac:dyDescent="0.25">
      <c r="A105" s="163" t="s">
        <v>17</v>
      </c>
      <c r="C105" s="126" t="s">
        <v>25</v>
      </c>
      <c r="D105" s="127" t="s">
        <v>8</v>
      </c>
      <c r="E105" s="128">
        <f>SUM(F105:AC105)</f>
        <v>126633283.60571146</v>
      </c>
      <c r="F105" s="129">
        <v>10237180.904089071</v>
      </c>
      <c r="G105" s="130">
        <v>11393733.983070897</v>
      </c>
      <c r="H105" s="130">
        <v>12686501.529297946</v>
      </c>
      <c r="I105" s="130">
        <v>14139949.967652103</v>
      </c>
      <c r="J105" s="130">
        <v>15673304.940422874</v>
      </c>
      <c r="K105" s="130">
        <v>16913792.106683642</v>
      </c>
      <c r="L105" s="130">
        <v>16474622.551614599</v>
      </c>
      <c r="M105" s="130">
        <v>14055579.743739882</v>
      </c>
      <c r="N105" s="130">
        <v>9514438.644278165</v>
      </c>
      <c r="O105" s="130">
        <v>4353644.7009778684</v>
      </c>
      <c r="P105" s="130">
        <v>1077251.4410516901</v>
      </c>
      <c r="Q105" s="130">
        <v>110686.35071550202</v>
      </c>
      <c r="R105" s="130">
        <v>2588.9730871271254</v>
      </c>
      <c r="S105" s="130">
        <v>7.7673996224374173</v>
      </c>
      <c r="T105" s="130">
        <v>1.6304514187234621E-3</v>
      </c>
      <c r="U105" s="130">
        <v>6.398846825497853E-9</v>
      </c>
      <c r="V105" s="130">
        <v>1.5723470799514305E-16</v>
      </c>
      <c r="W105" s="130">
        <v>5.1155408079104607E-27</v>
      </c>
      <c r="X105" s="130">
        <v>3.4842997781548336E-41</v>
      </c>
      <c r="Y105" s="130">
        <v>4.7354420978941439E-60</v>
      </c>
      <c r="Z105" s="130">
        <v>9.260842401146774E-85</v>
      </c>
      <c r="AA105" s="130">
        <v>9.4566230725663122E-117</v>
      </c>
      <c r="AB105" s="130">
        <v>1.7049435159539274E-157</v>
      </c>
      <c r="AC105" s="132">
        <v>8.3016990655955723E-209</v>
      </c>
    </row>
    <row r="106" spans="1:29" x14ac:dyDescent="0.25">
      <c r="A106" s="164"/>
      <c r="C106" s="178" t="s">
        <v>27</v>
      </c>
      <c r="D106" s="134" t="s">
        <v>8</v>
      </c>
      <c r="E106" s="98">
        <f t="shared" ref="E106:E116" si="78">SUM(F106:AC106)</f>
        <v>5069433.4424445601</v>
      </c>
      <c r="F106" s="53">
        <v>401847.41441894788</v>
      </c>
      <c r="G106" s="57">
        <v>422513.48819676699</v>
      </c>
      <c r="H106" s="57">
        <v>435544.18806204566</v>
      </c>
      <c r="I106" s="57">
        <v>442514.14915356034</v>
      </c>
      <c r="J106" s="57">
        <v>440997.98644254979</v>
      </c>
      <c r="K106" s="57">
        <v>429970.12154837314</v>
      </c>
      <c r="L106" s="57">
        <v>397029.23268656945</v>
      </c>
      <c r="M106" s="57">
        <v>357231.32425716682</v>
      </c>
      <c r="N106" s="57">
        <v>312543.46713218436</v>
      </c>
      <c r="O106" s="57">
        <v>265687.84631945466</v>
      </c>
      <c r="P106" s="57">
        <v>223507.99253778928</v>
      </c>
      <c r="Q106" s="57">
        <v>200687.23234767868</v>
      </c>
      <c r="R106" s="57">
        <v>172500.51257937739</v>
      </c>
      <c r="S106" s="57">
        <v>140707.33733940378</v>
      </c>
      <c r="T106" s="57">
        <v>78653.081993740852</v>
      </c>
      <c r="U106" s="57">
        <v>62360.826310829914</v>
      </c>
      <c r="V106" s="57">
        <v>53417.878179745836</v>
      </c>
      <c r="W106" s="57">
        <v>55192.746282924069</v>
      </c>
      <c r="X106" s="57">
        <v>47339.870938920118</v>
      </c>
      <c r="Y106" s="57">
        <v>42687.455585206233</v>
      </c>
      <c r="Z106" s="57">
        <v>30806.928895230554</v>
      </c>
      <c r="AA106" s="57">
        <v>24327.274585781037</v>
      </c>
      <c r="AB106" s="57">
        <v>17115.159452754197</v>
      </c>
      <c r="AC106" s="61">
        <v>14249.927197558969</v>
      </c>
    </row>
    <row r="107" spans="1:29" x14ac:dyDescent="0.25">
      <c r="A107" s="164"/>
      <c r="C107" s="179"/>
      <c r="D107" s="135" t="s">
        <v>9</v>
      </c>
      <c r="E107" s="103">
        <f t="shared" si="78"/>
        <v>5042555.8134371778</v>
      </c>
      <c r="F107" s="54">
        <v>412655.04659158469</v>
      </c>
      <c r="G107" s="136">
        <v>433876.93164460128</v>
      </c>
      <c r="H107" s="136">
        <v>447258.09043046209</v>
      </c>
      <c r="I107" s="136">
        <v>454415.50768825226</v>
      </c>
      <c r="J107" s="136">
        <v>452858.56798501412</v>
      </c>
      <c r="K107" s="136">
        <v>441534.11014747334</v>
      </c>
      <c r="L107" s="136">
        <v>407707.28050943546</v>
      </c>
      <c r="M107" s="136">
        <v>366839.01268462103</v>
      </c>
      <c r="N107" s="136">
        <v>320949.28165163175</v>
      </c>
      <c r="O107" s="136">
        <v>272833.4852180219</v>
      </c>
      <c r="P107" s="136">
        <v>229519.20994100606</v>
      </c>
      <c r="Q107" s="136">
        <v>206084.68847438885</v>
      </c>
      <c r="R107" s="136">
        <v>177139.89066830932</v>
      </c>
      <c r="S107" s="136">
        <v>144491.64225562246</v>
      </c>
      <c r="T107" s="136">
        <v>80768.446057142224</v>
      </c>
      <c r="U107" s="136">
        <v>64038.012348529512</v>
      </c>
      <c r="V107" s="136">
        <v>42603.215726177659</v>
      </c>
      <c r="W107" s="136">
        <v>34174.138794358456</v>
      </c>
      <c r="X107" s="136">
        <v>22498.15648582342</v>
      </c>
      <c r="Y107" s="136">
        <v>15224.871292240594</v>
      </c>
      <c r="Z107" s="136">
        <v>7925.4339896443735</v>
      </c>
      <c r="AA107" s="136">
        <v>4202.4082777740741</v>
      </c>
      <c r="AB107" s="136">
        <v>1711.5159452754187</v>
      </c>
      <c r="AC107" s="62">
        <v>1246.8686297864099</v>
      </c>
    </row>
    <row r="108" spans="1:29" x14ac:dyDescent="0.25">
      <c r="A108" s="164"/>
      <c r="C108" s="180"/>
      <c r="D108" s="137" t="s">
        <v>10</v>
      </c>
      <c r="E108" s="138">
        <f t="shared" si="78"/>
        <v>2060517.5902574447</v>
      </c>
      <c r="F108" s="139">
        <v>167027.04266802236</v>
      </c>
      <c r="G108" s="140">
        <v>175616.85328471975</v>
      </c>
      <c r="H108" s="140">
        <v>181033.03660280624</v>
      </c>
      <c r="I108" s="140">
        <v>183930.08644524511</v>
      </c>
      <c r="J108" s="140">
        <v>183299.89656536299</v>
      </c>
      <c r="K108" s="140">
        <v>178716.18744064408</v>
      </c>
      <c r="L108" s="140">
        <v>165024.37544429538</v>
      </c>
      <c r="M108" s="140">
        <v>148482.4575152038</v>
      </c>
      <c r="N108" s="140">
        <v>129908.04257327956</v>
      </c>
      <c r="O108" s="140">
        <v>110432.60115967554</v>
      </c>
      <c r="P108" s="140">
        <v>92900.63259516914</v>
      </c>
      <c r="Q108" s="140">
        <v>83415.231049157403</v>
      </c>
      <c r="R108" s="140">
        <v>71699.479556220438</v>
      </c>
      <c r="S108" s="140">
        <v>58484.71234156147</v>
      </c>
      <c r="T108" s="140">
        <v>32691.990070748037</v>
      </c>
      <c r="U108" s="140">
        <v>25920.14785535718</v>
      </c>
      <c r="V108" s="140">
        <v>18679.871510708668</v>
      </c>
      <c r="W108" s="140">
        <v>16482.217383119787</v>
      </c>
      <c r="X108" s="140">
        <v>12186.501429821019</v>
      </c>
      <c r="Y108" s="140">
        <v>9539.634543872271</v>
      </c>
      <c r="Z108" s="140">
        <v>6007.9902824723467</v>
      </c>
      <c r="AA108" s="140">
        <v>4155.7148524654731</v>
      </c>
      <c r="AB108" s="140">
        <v>2567.2739179131286</v>
      </c>
      <c r="AC108" s="141">
        <v>2315.6131696033322</v>
      </c>
    </row>
    <row r="109" spans="1:29" x14ac:dyDescent="0.25">
      <c r="A109" s="164"/>
      <c r="C109" s="178" t="s">
        <v>26</v>
      </c>
      <c r="D109" s="134" t="s">
        <v>8</v>
      </c>
      <c r="E109" s="98">
        <f t="shared" si="78"/>
        <v>18778203.288462337</v>
      </c>
      <c r="F109" s="53">
        <v>1712616.3716743928</v>
      </c>
      <c r="G109" s="57">
        <v>1822737.1234696631</v>
      </c>
      <c r="H109" s="57">
        <v>1913271.0883805377</v>
      </c>
      <c r="I109" s="57">
        <v>1984010.9003832331</v>
      </c>
      <c r="J109" s="57">
        <v>2010723.9511542879</v>
      </c>
      <c r="K109" s="57">
        <v>1973228.500172273</v>
      </c>
      <c r="L109" s="57">
        <v>1797226.4867444576</v>
      </c>
      <c r="M109" s="57">
        <v>1555733.3583143225</v>
      </c>
      <c r="N109" s="57">
        <v>1266810.6362066495</v>
      </c>
      <c r="O109" s="57">
        <v>961135.89459304186</v>
      </c>
      <c r="P109" s="57">
        <v>688876.72455806332</v>
      </c>
      <c r="Q109" s="57">
        <v>503892.8061676381</v>
      </c>
      <c r="R109" s="57">
        <v>294373.0923905315</v>
      </c>
      <c r="S109" s="57">
        <v>154539.15516648948</v>
      </c>
      <c r="T109" s="57">
        <v>72269.255250690578</v>
      </c>
      <c r="U109" s="57">
        <v>35660.729629141933</v>
      </c>
      <c r="V109" s="57">
        <v>16827.132150809382</v>
      </c>
      <c r="W109" s="57">
        <v>8267.750356856026</v>
      </c>
      <c r="X109" s="57">
        <v>3973.1969173249768</v>
      </c>
      <c r="Y109" s="57">
        <v>1518.7213258802294</v>
      </c>
      <c r="Z109" s="57">
        <v>384.84794280288838</v>
      </c>
      <c r="AA109" s="57">
        <v>97.641155263093452</v>
      </c>
      <c r="AB109" s="57">
        <v>22.526203244857584</v>
      </c>
      <c r="AC109" s="61">
        <v>5.398154743508921</v>
      </c>
    </row>
    <row r="110" spans="1:29" x14ac:dyDescent="0.25">
      <c r="A110" s="164"/>
      <c r="C110" s="179"/>
      <c r="D110" s="135" t="s">
        <v>9</v>
      </c>
      <c r="E110" s="103">
        <f t="shared" si="78"/>
        <v>15471641.958367845</v>
      </c>
      <c r="F110" s="54">
        <v>1378016.8978421346</v>
      </c>
      <c r="G110" s="136">
        <v>1469757.2511938349</v>
      </c>
      <c r="H110" s="136">
        <v>1545985.5872539966</v>
      </c>
      <c r="I110" s="136">
        <v>1606428.7470473931</v>
      </c>
      <c r="J110" s="136">
        <v>1631324.2632859121</v>
      </c>
      <c r="K110" s="136">
        <v>1604051.7705169437</v>
      </c>
      <c r="L110" s="136">
        <v>1463795.5512902092</v>
      </c>
      <c r="M110" s="136">
        <v>1269502.4002402131</v>
      </c>
      <c r="N110" s="136">
        <v>1035656.1672359535</v>
      </c>
      <c r="O110" s="136">
        <v>787190.07988692913</v>
      </c>
      <c r="P110" s="136">
        <v>565214.38776775612</v>
      </c>
      <c r="Q110" s="136">
        <v>414164.84848458029</v>
      </c>
      <c r="R110" s="136">
        <v>300403.52826338785</v>
      </c>
      <c r="S110" s="136">
        <v>191963.74228480243</v>
      </c>
      <c r="T110" s="136">
        <v>109407.30264919173</v>
      </c>
      <c r="U110" s="136">
        <v>54196.73862952675</v>
      </c>
      <c r="V110" s="136">
        <v>25964.313002880255</v>
      </c>
      <c r="W110" s="136">
        <v>12478.226569791335</v>
      </c>
      <c r="X110" s="136">
        <v>4309.3990993230818</v>
      </c>
      <c r="Y110" s="136">
        <v>1355.1253488322332</v>
      </c>
      <c r="Z110" s="136">
        <v>363.74973885539094</v>
      </c>
      <c r="AA110" s="136">
        <v>88.976482829695229</v>
      </c>
      <c r="AB110" s="136">
        <v>18.644065290416492</v>
      </c>
      <c r="AC110" s="62">
        <v>4.2601872734434343</v>
      </c>
    </row>
    <row r="111" spans="1:29" x14ac:dyDescent="0.25">
      <c r="A111" s="164"/>
      <c r="C111" s="180"/>
      <c r="D111" s="137" t="s">
        <v>10</v>
      </c>
      <c r="E111" s="138">
        <f t="shared" si="78"/>
        <v>362967.73836352379</v>
      </c>
      <c r="F111" s="139">
        <v>31242.079885722083</v>
      </c>
      <c r="G111" s="140">
        <v>33282.564932339781</v>
      </c>
      <c r="H111" s="140">
        <v>34968.244673408728</v>
      </c>
      <c r="I111" s="140">
        <v>36294.263521155037</v>
      </c>
      <c r="J111" s="140">
        <v>36815.896000176457</v>
      </c>
      <c r="K111" s="140">
        <v>36161.129787739854</v>
      </c>
      <c r="L111" s="140">
        <v>32964.16729785534</v>
      </c>
      <c r="M111" s="140">
        <v>28558.963062672759</v>
      </c>
      <c r="N111" s="140">
        <v>23274.507178742155</v>
      </c>
      <c r="O111" s="140">
        <v>17672.944506950014</v>
      </c>
      <c r="P111" s="140">
        <v>12676.956268394737</v>
      </c>
      <c r="Q111" s="140">
        <v>9280.1557838866684</v>
      </c>
      <c r="R111" s="140">
        <v>12148.485636040255</v>
      </c>
      <c r="S111" s="140">
        <v>7073.8400146673621</v>
      </c>
      <c r="T111" s="140">
        <v>5623.0420469313058</v>
      </c>
      <c r="U111" s="140">
        <v>2781.3619259383831</v>
      </c>
      <c r="V111" s="140">
        <v>1323.4467573306074</v>
      </c>
      <c r="W111" s="140">
        <v>423.38728421729309</v>
      </c>
      <c r="X111" s="140">
        <v>256.1627634014863</v>
      </c>
      <c r="Y111" s="140">
        <v>119.74361144635262</v>
      </c>
      <c r="Z111" s="140">
        <v>23.152505618297297</v>
      </c>
      <c r="AA111" s="140">
        <v>2.4558707545450966</v>
      </c>
      <c r="AB111" s="140">
        <v>0.67087296813451847</v>
      </c>
      <c r="AC111" s="141">
        <v>0.11617516613177105</v>
      </c>
    </row>
    <row r="112" spans="1:29" x14ac:dyDescent="0.25">
      <c r="A112" s="164"/>
      <c r="C112" s="178" t="s">
        <v>28</v>
      </c>
      <c r="D112" s="134" t="s">
        <v>8</v>
      </c>
      <c r="E112" s="98">
        <f t="shared" si="78"/>
        <v>201234.91888820118</v>
      </c>
      <c r="F112" s="53">
        <v>19477.298152104024</v>
      </c>
      <c r="G112" s="57">
        <v>32569.861775429683</v>
      </c>
      <c r="H112" s="57">
        <v>38582.80169044697</v>
      </c>
      <c r="I112" s="57">
        <v>36864.73376181061</v>
      </c>
      <c r="J112" s="57">
        <v>29693.689454462179</v>
      </c>
      <c r="K112" s="57">
        <v>20601.826993922059</v>
      </c>
      <c r="L112" s="57">
        <v>12273.453847973951</v>
      </c>
      <c r="M112" s="57">
        <v>6413.8828512335967</v>
      </c>
      <c r="N112" s="57">
        <v>2949.4257126027578</v>
      </c>
      <c r="O112" s="57">
        <v>1194.9107505174213</v>
      </c>
      <c r="P112" s="57">
        <v>431.15447713784829</v>
      </c>
      <c r="Q112" s="57">
        <v>144.44267960807858</v>
      </c>
      <c r="R112" s="57">
        <v>31.206649145686516</v>
      </c>
      <c r="S112" s="57">
        <v>5.5046987367820659</v>
      </c>
      <c r="T112" s="57">
        <v>0.66197015181042318</v>
      </c>
      <c r="U112" s="57">
        <v>5.0048247709865532E-2</v>
      </c>
      <c r="V112" s="57">
        <v>1.0864572007102379E-2</v>
      </c>
      <c r="W112" s="57">
        <v>2.0736202445150271E-3</v>
      </c>
      <c r="X112" s="57">
        <v>3.7337459912037863E-4</v>
      </c>
      <c r="Y112" s="57">
        <v>5.762423719024208E-5</v>
      </c>
      <c r="Z112" s="57">
        <v>5.4789251865523848E-6</v>
      </c>
      <c r="AA112" s="57">
        <v>0</v>
      </c>
      <c r="AB112" s="57">
        <v>0</v>
      </c>
      <c r="AC112" s="61">
        <v>0</v>
      </c>
    </row>
    <row r="113" spans="1:29" x14ac:dyDescent="0.25">
      <c r="A113" s="164"/>
      <c r="C113" s="179"/>
      <c r="D113" s="135" t="s">
        <v>9</v>
      </c>
      <c r="E113" s="103">
        <f t="shared" si="78"/>
        <v>7638431.1551656779</v>
      </c>
      <c r="F113" s="54">
        <v>1850343.3244498598</v>
      </c>
      <c r="G113" s="136">
        <v>1733813.1290640458</v>
      </c>
      <c r="H113" s="136">
        <v>1445457.135794244</v>
      </c>
      <c r="I113" s="136">
        <v>1075703.9240793346</v>
      </c>
      <c r="J113" s="136">
        <v>714840.32370273245</v>
      </c>
      <c r="K113" s="136">
        <v>424633.3177248179</v>
      </c>
      <c r="L113" s="136">
        <v>222260.86402574391</v>
      </c>
      <c r="M113" s="136">
        <v>104007.87649538353</v>
      </c>
      <c r="N113" s="136">
        <v>43456.755278665238</v>
      </c>
      <c r="O113" s="136">
        <v>16181.620746747703</v>
      </c>
      <c r="P113" s="136">
        <v>5416.5253712563272</v>
      </c>
      <c r="Q113" s="136">
        <v>1696.3246258608704</v>
      </c>
      <c r="R113" s="136">
        <v>473.34455216776416</v>
      </c>
      <c r="S113" s="136">
        <v>117.56158930104262</v>
      </c>
      <c r="T113" s="136">
        <v>23.335488684889274</v>
      </c>
      <c r="U113" s="136">
        <v>4.7545835324371684</v>
      </c>
      <c r="V113" s="136">
        <v>0.86838086753345811</v>
      </c>
      <c r="W113" s="136">
        <v>0.1430933943813375</v>
      </c>
      <c r="X113" s="136">
        <v>2.2674705842258565E-2</v>
      </c>
      <c r="Y113" s="136">
        <v>3.1254852968558289E-3</v>
      </c>
      <c r="Z113" s="136">
        <v>3.1884929632484678E-4</v>
      </c>
      <c r="AA113" s="136">
        <v>0</v>
      </c>
      <c r="AB113" s="136">
        <v>0</v>
      </c>
      <c r="AC113" s="62">
        <v>0</v>
      </c>
    </row>
    <row r="114" spans="1:29" x14ac:dyDescent="0.25">
      <c r="A114" s="164"/>
      <c r="C114" s="180"/>
      <c r="D114" s="137" t="s">
        <v>10</v>
      </c>
      <c r="E114" s="138">
        <f t="shared" si="78"/>
        <v>321618.1498397133</v>
      </c>
      <c r="F114" s="139">
        <v>77909.192608415149</v>
      </c>
      <c r="G114" s="140">
        <v>73002.658065854543</v>
      </c>
      <c r="H114" s="140">
        <v>60861.35308607341</v>
      </c>
      <c r="I114" s="140">
        <v>45292.796803340389</v>
      </c>
      <c r="J114" s="140">
        <v>30098.539945378197</v>
      </c>
      <c r="K114" s="140">
        <v>17879.297588413381</v>
      </c>
      <c r="L114" s="140">
        <v>9358.3521695050058</v>
      </c>
      <c r="M114" s="140">
        <v>4379.2790103319376</v>
      </c>
      <c r="N114" s="140">
        <v>1829.758116996431</v>
      </c>
      <c r="O114" s="140">
        <v>681.33139986306116</v>
      </c>
      <c r="P114" s="140">
        <v>228.06422615816112</v>
      </c>
      <c r="Q114" s="140">
        <v>71.424194773089283</v>
      </c>
      <c r="R114" s="140">
        <v>19.930296933379545</v>
      </c>
      <c r="S114" s="140">
        <v>4.9499616547807417</v>
      </c>
      <c r="T114" s="140">
        <v>0.98254689199533796</v>
      </c>
      <c r="U114" s="140">
        <v>0.20019299083945974</v>
      </c>
      <c r="V114" s="140">
        <v>3.3709090333823404E-2</v>
      </c>
      <c r="W114" s="140">
        <v>5.0854686652368718E-3</v>
      </c>
      <c r="X114" s="140">
        <v>7.3168509337710925E-4</v>
      </c>
      <c r="Y114" s="140">
        <v>9.0658182931691888E-5</v>
      </c>
      <c r="Z114" s="140">
        <v>9.2371961822866853E-6</v>
      </c>
      <c r="AA114" s="140">
        <v>0</v>
      </c>
      <c r="AB114" s="140">
        <v>0</v>
      </c>
      <c r="AC114" s="141">
        <v>0</v>
      </c>
    </row>
    <row r="115" spans="1:29" x14ac:dyDescent="0.25">
      <c r="A115" s="164"/>
      <c r="C115" s="178" t="s">
        <v>32</v>
      </c>
      <c r="D115" s="135" t="s">
        <v>9</v>
      </c>
      <c r="E115" s="103">
        <f t="shared" si="78"/>
        <v>3437050.2015292086</v>
      </c>
      <c r="F115" s="54">
        <v>376578.51511273196</v>
      </c>
      <c r="G115" s="136">
        <v>386688.31247600669</v>
      </c>
      <c r="H115" s="136">
        <v>393790.37799795595</v>
      </c>
      <c r="I115" s="136">
        <v>394349.40363618865</v>
      </c>
      <c r="J115" s="136">
        <v>386932.98327872675</v>
      </c>
      <c r="K115" s="136">
        <v>370333.5489818686</v>
      </c>
      <c r="L115" s="136">
        <v>333489.36386949039</v>
      </c>
      <c r="M115" s="136">
        <v>282232.92502097401</v>
      </c>
      <c r="N115" s="136">
        <v>219583.19851076059</v>
      </c>
      <c r="O115" s="136">
        <v>148102.78378421714</v>
      </c>
      <c r="P115" s="136">
        <v>85291.506399341044</v>
      </c>
      <c r="Q115" s="136">
        <v>40647.871143579781</v>
      </c>
      <c r="R115" s="136">
        <v>16385.656269440005</v>
      </c>
      <c r="S115" s="136">
        <v>2643.755047926566</v>
      </c>
      <c r="T115" s="136">
        <v>0</v>
      </c>
      <c r="U115" s="136">
        <v>0</v>
      </c>
      <c r="V115" s="136">
        <v>0</v>
      </c>
      <c r="W115" s="136">
        <v>0</v>
      </c>
      <c r="X115" s="136">
        <v>0</v>
      </c>
      <c r="Y115" s="136">
        <v>0</v>
      </c>
      <c r="Z115" s="136">
        <v>0</v>
      </c>
      <c r="AA115" s="136">
        <v>0</v>
      </c>
      <c r="AB115" s="136">
        <v>0</v>
      </c>
      <c r="AC115" s="62">
        <v>0</v>
      </c>
    </row>
    <row r="116" spans="1:29" x14ac:dyDescent="0.25">
      <c r="A116" s="164"/>
      <c r="C116" s="180"/>
      <c r="D116" s="137" t="s">
        <v>10</v>
      </c>
      <c r="E116" s="138">
        <f t="shared" si="78"/>
        <v>68171.628280626202</v>
      </c>
      <c r="F116" s="139">
        <v>7685.2758186271831</v>
      </c>
      <c r="G116" s="140">
        <v>7830.3300029157654</v>
      </c>
      <c r="H116" s="140">
        <v>7915.3075473326453</v>
      </c>
      <c r="I116" s="140">
        <v>7870.8885280073855</v>
      </c>
      <c r="J116" s="140">
        <v>7671.1986606552227</v>
      </c>
      <c r="K116" s="140">
        <v>7295.2525766485514</v>
      </c>
      <c r="L116" s="140">
        <v>6529.4221593126013</v>
      </c>
      <c r="M116" s="140">
        <v>5493.678388075853</v>
      </c>
      <c r="N116" s="140">
        <v>4250.3736754797092</v>
      </c>
      <c r="O116" s="140">
        <v>2851.4538301512039</v>
      </c>
      <c r="P116" s="140">
        <v>1633.7299785214916</v>
      </c>
      <c r="Q116" s="140">
        <v>774.77222057197662</v>
      </c>
      <c r="R116" s="140">
        <v>317.78918249679487</v>
      </c>
      <c r="S116" s="140">
        <v>52.155711829843817</v>
      </c>
      <c r="T116" s="140">
        <v>0</v>
      </c>
      <c r="U116" s="140">
        <v>0</v>
      </c>
      <c r="V116" s="140">
        <v>0</v>
      </c>
      <c r="W116" s="140">
        <v>0</v>
      </c>
      <c r="X116" s="140">
        <v>0</v>
      </c>
      <c r="Y116" s="140">
        <v>0</v>
      </c>
      <c r="Z116" s="140">
        <v>0</v>
      </c>
      <c r="AA116" s="140">
        <v>0</v>
      </c>
      <c r="AB116" s="140">
        <v>0</v>
      </c>
      <c r="AC116" s="141">
        <v>0</v>
      </c>
    </row>
    <row r="118" spans="1:29" x14ac:dyDescent="0.25">
      <c r="C118" s="2" t="s">
        <v>202</v>
      </c>
      <c r="E118" s="131"/>
      <c r="F118" s="2" t="s">
        <v>166</v>
      </c>
    </row>
    <row r="119" spans="1:29" x14ac:dyDescent="0.25">
      <c r="C119" s="51" t="s">
        <v>30</v>
      </c>
      <c r="D119" s="51" t="s">
        <v>120</v>
      </c>
      <c r="E119" s="51" t="s">
        <v>7</v>
      </c>
      <c r="F119" s="51" t="s">
        <v>169</v>
      </c>
      <c r="G119" s="51" t="s">
        <v>170</v>
      </c>
      <c r="H119" s="51" t="s">
        <v>171</v>
      </c>
      <c r="I119" s="51" t="s">
        <v>172</v>
      </c>
      <c r="J119" s="51" t="s">
        <v>173</v>
      </c>
      <c r="K119" s="51" t="s">
        <v>174</v>
      </c>
      <c r="L119" s="51" t="s">
        <v>175</v>
      </c>
      <c r="M119" s="51" t="s">
        <v>176</v>
      </c>
      <c r="N119" s="51" t="s">
        <v>177</v>
      </c>
      <c r="O119" s="51" t="s">
        <v>178</v>
      </c>
      <c r="P119" s="51" t="s">
        <v>179</v>
      </c>
      <c r="Q119" s="51" t="s">
        <v>180</v>
      </c>
      <c r="R119" s="51" t="s">
        <v>181</v>
      </c>
      <c r="S119" s="51" t="s">
        <v>182</v>
      </c>
      <c r="T119" s="51" t="s">
        <v>183</v>
      </c>
      <c r="U119" s="51" t="s">
        <v>184</v>
      </c>
      <c r="V119" s="51" t="s">
        <v>185</v>
      </c>
      <c r="W119" s="51" t="s">
        <v>186</v>
      </c>
      <c r="X119" s="51" t="s">
        <v>187</v>
      </c>
      <c r="Y119" s="51" t="s">
        <v>188</v>
      </c>
      <c r="Z119" s="51" t="s">
        <v>189</v>
      </c>
      <c r="AA119" s="51" t="s">
        <v>190</v>
      </c>
      <c r="AB119" s="51" t="s">
        <v>191</v>
      </c>
      <c r="AC119" s="51" t="s">
        <v>192</v>
      </c>
    </row>
    <row r="120" spans="1:29" ht="15" customHeight="1" x14ac:dyDescent="0.25">
      <c r="A120" s="176" t="s">
        <v>17</v>
      </c>
      <c r="C120" s="126" t="s">
        <v>25</v>
      </c>
      <c r="D120" s="127" t="s">
        <v>8</v>
      </c>
      <c r="E120" s="128">
        <f>SUM(F120:AC120)</f>
        <v>1237.4379639523527</v>
      </c>
      <c r="F120" s="129">
        <f t="shared" ref="F120:P120" si="79">F105*$AG$15*$AF$6/10^9</f>
        <v>99.966071528429779</v>
      </c>
      <c r="G120" s="130">
        <f t="shared" si="79"/>
        <v>111.2598123446873</v>
      </c>
      <c r="H120" s="130">
        <f t="shared" si="79"/>
        <v>123.88368743359443</v>
      </c>
      <c r="I120" s="130">
        <f t="shared" si="79"/>
        <v>138.07661143412278</v>
      </c>
      <c r="J120" s="130">
        <f t="shared" si="79"/>
        <v>153.04982274322936</v>
      </c>
      <c r="K120" s="130">
        <f t="shared" si="79"/>
        <v>165.16317992176576</v>
      </c>
      <c r="L120" s="130">
        <f t="shared" si="79"/>
        <v>160.87468921651657</v>
      </c>
      <c r="M120" s="130">
        <f t="shared" si="79"/>
        <v>137.25273619761995</v>
      </c>
      <c r="N120" s="130">
        <f t="shared" si="79"/>
        <v>92.908493361376287</v>
      </c>
      <c r="O120" s="130">
        <f t="shared" si="79"/>
        <v>42.51334050504888</v>
      </c>
      <c r="P120" s="130">
        <f t="shared" si="79"/>
        <v>10.519360321869755</v>
      </c>
      <c r="Q120" s="130">
        <f t="shared" ref="Q120:AC120" si="80">Q105*$AH$15*$AF$6/10^9</f>
        <v>1.9249977944463783</v>
      </c>
      <c r="R120" s="130">
        <f t="shared" si="80"/>
        <v>4.5026034830713352E-2</v>
      </c>
      <c r="S120" s="130">
        <f t="shared" si="80"/>
        <v>1.3508645867463357E-4</v>
      </c>
      <c r="T120" s="130">
        <f t="shared" si="80"/>
        <v>2.8355938782929434E-8</v>
      </c>
      <c r="U120" s="130">
        <f t="shared" si="80"/>
        <v>1.1128532060600702E-13</v>
      </c>
      <c r="V120" s="130">
        <f t="shared" si="80"/>
        <v>2.7345419208827505E-21</v>
      </c>
      <c r="W120" s="130">
        <f t="shared" si="80"/>
        <v>8.8966748916846491E-32</v>
      </c>
      <c r="X120" s="130">
        <f t="shared" si="80"/>
        <v>6.0597077641287548E-46</v>
      </c>
      <c r="Y120" s="130">
        <f t="shared" si="80"/>
        <v>8.2356275505052568E-65</v>
      </c>
      <c r="Z120" s="130">
        <f t="shared" si="80"/>
        <v>1.6105961649006007E-89</v>
      </c>
      <c r="AA120" s="130">
        <f t="shared" si="80"/>
        <v>1.6446452918472947E-121</v>
      </c>
      <c r="AB120" s="130">
        <f t="shared" si="80"/>
        <v>2.9651465484689669E-162</v>
      </c>
      <c r="AC120" s="132">
        <f t="shared" si="80"/>
        <v>1.443787087398381E-213</v>
      </c>
    </row>
    <row r="121" spans="1:29" x14ac:dyDescent="0.25">
      <c r="A121" s="177"/>
      <c r="C121" s="178" t="s">
        <v>27</v>
      </c>
      <c r="D121" s="134" t="s">
        <v>8</v>
      </c>
      <c r="E121" s="98">
        <f t="shared" ref="E121:E131" si="81">SUM(F121:AC121)</f>
        <v>116.95361583092041</v>
      </c>
      <c r="F121" s="53">
        <f t="shared" ref="F121:P121" si="82">F106*$AG$16*$AF$7/10^9</f>
        <v>5.9232308885352918</v>
      </c>
      <c r="G121" s="57">
        <f t="shared" si="82"/>
        <v>6.2278488160203453</v>
      </c>
      <c r="H121" s="57">
        <f t="shared" si="82"/>
        <v>6.4199213320345523</v>
      </c>
      <c r="I121" s="57">
        <f t="shared" si="82"/>
        <v>6.5226585585234798</v>
      </c>
      <c r="J121" s="57">
        <f t="shared" si="82"/>
        <v>6.5003103201631838</v>
      </c>
      <c r="K121" s="57">
        <f t="shared" si="82"/>
        <v>6.3377595916230192</v>
      </c>
      <c r="L121" s="57">
        <f t="shared" si="82"/>
        <v>5.852210889800034</v>
      </c>
      <c r="M121" s="57">
        <f t="shared" si="82"/>
        <v>5.2655897195506389</v>
      </c>
      <c r="N121" s="57">
        <f t="shared" si="82"/>
        <v>4.6068907055283974</v>
      </c>
      <c r="O121" s="57">
        <f t="shared" si="82"/>
        <v>3.9162388547487623</v>
      </c>
      <c r="P121" s="57">
        <f t="shared" si="82"/>
        <v>3.2945078100070142</v>
      </c>
      <c r="Q121" s="57">
        <f t="shared" ref="Q121:AC121" si="83">Q106*$AH$16*$AF$7/10^9</f>
        <v>11.973702687175727</v>
      </c>
      <c r="R121" s="57">
        <f t="shared" si="83"/>
        <v>10.291984332279682</v>
      </c>
      <c r="S121" s="57">
        <f t="shared" si="83"/>
        <v>8.3950922213495165</v>
      </c>
      <c r="T121" s="57">
        <f t="shared" si="83"/>
        <v>4.692718157533557</v>
      </c>
      <c r="U121" s="57">
        <f t="shared" si="83"/>
        <v>3.7206651605962007</v>
      </c>
      <c r="V121" s="57">
        <f t="shared" si="83"/>
        <v>3.187097574777265</v>
      </c>
      <c r="W121" s="57">
        <f t="shared" si="83"/>
        <v>3.2929924178512402</v>
      </c>
      <c r="X121" s="57">
        <f t="shared" si="83"/>
        <v>2.8244623897642605</v>
      </c>
      <c r="Y121" s="57">
        <f t="shared" si="83"/>
        <v>2.5468830063079526</v>
      </c>
      <c r="Z121" s="57">
        <f t="shared" si="83"/>
        <v>1.8380492021405881</v>
      </c>
      <c r="AA121" s="57">
        <f t="shared" si="83"/>
        <v>1.4514503472487468</v>
      </c>
      <c r="AB121" s="57">
        <f t="shared" si="83"/>
        <v>1.0211503160094</v>
      </c>
      <c r="AC121" s="61">
        <f t="shared" si="83"/>
        <v>0.85020053135155937</v>
      </c>
    </row>
    <row r="122" spans="1:29" x14ac:dyDescent="0.25">
      <c r="A122" s="177"/>
      <c r="C122" s="179"/>
      <c r="D122" s="135" t="s">
        <v>9</v>
      </c>
      <c r="E122" s="103">
        <f t="shared" si="81"/>
        <v>79.108738446481169</v>
      </c>
      <c r="F122" s="54">
        <f t="shared" ref="F122:P122" si="84">F107*$AG$17*$AF$7/10^9</f>
        <v>3.0412676933799792</v>
      </c>
      <c r="G122" s="58">
        <f t="shared" si="84"/>
        <v>3.1976729862207116</v>
      </c>
      <c r="H122" s="58">
        <f t="shared" si="84"/>
        <v>3.2962921264725056</v>
      </c>
      <c r="I122" s="58">
        <f t="shared" si="84"/>
        <v>3.3490422916624194</v>
      </c>
      <c r="J122" s="58">
        <f t="shared" si="84"/>
        <v>3.3375676460495538</v>
      </c>
      <c r="K122" s="58">
        <f t="shared" si="84"/>
        <v>3.2541063917868787</v>
      </c>
      <c r="L122" s="58">
        <f t="shared" si="84"/>
        <v>3.0048026573545394</v>
      </c>
      <c r="M122" s="58">
        <f t="shared" si="84"/>
        <v>2.7036035234856568</v>
      </c>
      <c r="N122" s="58">
        <f t="shared" si="84"/>
        <v>2.3653962057725257</v>
      </c>
      <c r="O122" s="58">
        <f t="shared" si="84"/>
        <v>2.0107827860568217</v>
      </c>
      <c r="P122" s="58">
        <f t="shared" si="84"/>
        <v>1.6915565772652146</v>
      </c>
      <c r="Q122" s="58">
        <f t="shared" ref="Q122:AC122" si="85">Q107*$AH$17*$AF$7/10^9</f>
        <v>12.295733810791699</v>
      </c>
      <c r="R122" s="58">
        <f t="shared" si="85"/>
        <v>10.568785866888673</v>
      </c>
      <c r="S122" s="58">
        <f t="shared" si="85"/>
        <v>8.6208770977183296</v>
      </c>
      <c r="T122" s="58">
        <f t="shared" si="85"/>
        <v>4.8189281813303051</v>
      </c>
      <c r="U122" s="58">
        <f t="shared" si="85"/>
        <v>3.8207319497564902</v>
      </c>
      <c r="V122" s="58">
        <f t="shared" si="85"/>
        <v>2.5418569614788007</v>
      </c>
      <c r="W122" s="58">
        <f t="shared" si="85"/>
        <v>2.0389487299572058</v>
      </c>
      <c r="X122" s="58">
        <f t="shared" si="85"/>
        <v>1.3423187594919255</v>
      </c>
      <c r="Y122" s="58">
        <f t="shared" si="85"/>
        <v>0.90836910834459661</v>
      </c>
      <c r="Z122" s="58">
        <f t="shared" si="85"/>
        <v>0.47285913084114706</v>
      </c>
      <c r="AA122" s="58">
        <f t="shared" si="85"/>
        <v>0.25073038628097344</v>
      </c>
      <c r="AB122" s="58">
        <f t="shared" si="85"/>
        <v>0.10211503160093995</v>
      </c>
      <c r="AC122" s="62">
        <f t="shared" si="85"/>
        <v>7.4392546493261463E-2</v>
      </c>
    </row>
    <row r="123" spans="1:29" x14ac:dyDescent="0.25">
      <c r="A123" s="177"/>
      <c r="C123" s="180"/>
      <c r="D123" s="137" t="s">
        <v>10</v>
      </c>
      <c r="E123" s="138">
        <f t="shared" si="81"/>
        <v>45.832289090816488</v>
      </c>
      <c r="F123" s="139">
        <f t="shared" ref="F123:P123" si="86">F108*$AG$18*$AF$7/10^9</f>
        <v>2.4619786089266502</v>
      </c>
      <c r="G123" s="140">
        <f t="shared" si="86"/>
        <v>2.5885924174167694</v>
      </c>
      <c r="H123" s="140">
        <f t="shared" si="86"/>
        <v>2.6684269595253638</v>
      </c>
      <c r="I123" s="140">
        <f t="shared" si="86"/>
        <v>2.7111294742029135</v>
      </c>
      <c r="J123" s="140">
        <f t="shared" si="86"/>
        <v>2.7018404753734502</v>
      </c>
      <c r="K123" s="140">
        <f t="shared" si="86"/>
        <v>2.6342766028750941</v>
      </c>
      <c r="L123" s="140">
        <f t="shared" si="86"/>
        <v>2.4324592940489138</v>
      </c>
      <c r="M123" s="140">
        <f t="shared" si="86"/>
        <v>2.1886314237741042</v>
      </c>
      <c r="N123" s="140">
        <f t="shared" si="86"/>
        <v>1.9148445475301406</v>
      </c>
      <c r="O123" s="140">
        <f t="shared" si="86"/>
        <v>1.6277765410936174</v>
      </c>
      <c r="P123" s="140">
        <f t="shared" si="86"/>
        <v>1.3693553244527932</v>
      </c>
      <c r="Q123" s="140">
        <f t="shared" ref="Q123:AC123" si="87">Q108*$AH$18*$AF$7/10^9</f>
        <v>4.9768446377014026</v>
      </c>
      <c r="R123" s="140">
        <f t="shared" si="87"/>
        <v>4.2778418985025581</v>
      </c>
      <c r="S123" s="140">
        <f t="shared" si="87"/>
        <v>3.4894026347907525</v>
      </c>
      <c r="T123" s="140">
        <f t="shared" si="87"/>
        <v>1.9505185495860755</v>
      </c>
      <c r="U123" s="140">
        <f t="shared" si="87"/>
        <v>1.5464867415681027</v>
      </c>
      <c r="V123" s="140">
        <f t="shared" si="87"/>
        <v>1.1145065138791665</v>
      </c>
      <c r="W123" s="140">
        <f t="shared" si="87"/>
        <v>0.98338677683776732</v>
      </c>
      <c r="X123" s="140">
        <f t="shared" si="87"/>
        <v>0.72708932805812632</v>
      </c>
      <c r="Y123" s="140">
        <f t="shared" si="87"/>
        <v>0.56916798560832327</v>
      </c>
      <c r="Z123" s="140">
        <f t="shared" si="87"/>
        <v>0.35845772821828886</v>
      </c>
      <c r="AA123" s="140">
        <f t="shared" si="87"/>
        <v>0.24794449310007372</v>
      </c>
      <c r="AB123" s="140">
        <f t="shared" si="87"/>
        <v>0.15317254740140993</v>
      </c>
      <c r="AC123" s="141">
        <f t="shared" si="87"/>
        <v>0.13815758634462838</v>
      </c>
    </row>
    <row r="124" spans="1:29" x14ac:dyDescent="0.25">
      <c r="A124" s="177"/>
      <c r="C124" s="178" t="s">
        <v>26</v>
      </c>
      <c r="D124" s="134" t="s">
        <v>8</v>
      </c>
      <c r="E124" s="98">
        <f t="shared" si="81"/>
        <v>217.07603001462465</v>
      </c>
      <c r="F124" s="53">
        <f t="shared" ref="F124:P124" si="88">F109*$AG$19*$AF$8/10^9</f>
        <v>19.797845256555981</v>
      </c>
      <c r="G124" s="57">
        <f t="shared" si="88"/>
        <v>21.070841147309306</v>
      </c>
      <c r="H124" s="57">
        <f t="shared" si="88"/>
        <v>22.117413781679016</v>
      </c>
      <c r="I124" s="57">
        <f t="shared" si="88"/>
        <v>22.935166008430176</v>
      </c>
      <c r="J124" s="57">
        <f t="shared" si="88"/>
        <v>23.243968875343565</v>
      </c>
      <c r="K124" s="57">
        <f t="shared" si="88"/>
        <v>22.810521461991478</v>
      </c>
      <c r="L124" s="57">
        <f t="shared" si="88"/>
        <v>20.775938186765931</v>
      </c>
      <c r="M124" s="57">
        <f t="shared" si="88"/>
        <v>17.984277622113567</v>
      </c>
      <c r="N124" s="57">
        <f t="shared" si="88"/>
        <v>14.644330954548868</v>
      </c>
      <c r="O124" s="57">
        <f t="shared" si="88"/>
        <v>11.110730941495564</v>
      </c>
      <c r="P124" s="57">
        <f t="shared" si="88"/>
        <v>7.9634149358912119</v>
      </c>
      <c r="Q124" s="57">
        <f t="shared" ref="Q124:AC124" si="89">Q109*$AH$19*$AF$8/10^9</f>
        <v>5.8250008392978962</v>
      </c>
      <c r="R124" s="57">
        <f t="shared" si="89"/>
        <v>3.4029529480345442</v>
      </c>
      <c r="S124" s="57">
        <f t="shared" si="89"/>
        <v>1.7864726337246184</v>
      </c>
      <c r="T124" s="57">
        <f t="shared" si="89"/>
        <v>0.83543259069798304</v>
      </c>
      <c r="U124" s="57">
        <f t="shared" si="89"/>
        <v>0.41223803451288077</v>
      </c>
      <c r="V124" s="57">
        <f t="shared" si="89"/>
        <v>0.19452164766335645</v>
      </c>
      <c r="W124" s="57">
        <f t="shared" si="89"/>
        <v>9.5575194125255655E-2</v>
      </c>
      <c r="X124" s="57">
        <f t="shared" si="89"/>
        <v>4.5930156364276727E-2</v>
      </c>
      <c r="Y124" s="57">
        <f t="shared" si="89"/>
        <v>1.7556418527175453E-2</v>
      </c>
      <c r="Z124" s="57">
        <f t="shared" si="89"/>
        <v>4.4488422188013891E-3</v>
      </c>
      <c r="AA124" s="57">
        <f t="shared" si="89"/>
        <v>1.1287317548413602E-3</v>
      </c>
      <c r="AB124" s="57">
        <f t="shared" si="89"/>
        <v>2.6040290951055369E-4</v>
      </c>
      <c r="AC124" s="61">
        <f t="shared" si="89"/>
        <v>6.2402668834963125E-5</v>
      </c>
    </row>
    <row r="125" spans="1:29" x14ac:dyDescent="0.25">
      <c r="A125" s="177"/>
      <c r="C125" s="179"/>
      <c r="D125" s="135" t="s">
        <v>9</v>
      </c>
      <c r="E125" s="103">
        <f t="shared" si="81"/>
        <v>89.426090519366127</v>
      </c>
      <c r="F125" s="54">
        <f t="shared" ref="F125:P125" si="90">F110*$AG$20*$AF$8/10^9</f>
        <v>7.9649376695275382</v>
      </c>
      <c r="G125" s="58">
        <f t="shared" si="90"/>
        <v>8.495196911900365</v>
      </c>
      <c r="H125" s="58">
        <f t="shared" si="90"/>
        <v>8.9357966943281006</v>
      </c>
      <c r="I125" s="58">
        <f t="shared" si="90"/>
        <v>9.2851581579339317</v>
      </c>
      <c r="J125" s="58">
        <f t="shared" si="90"/>
        <v>9.4290542417925725</v>
      </c>
      <c r="K125" s="58">
        <f t="shared" si="90"/>
        <v>9.2714192335879346</v>
      </c>
      <c r="L125" s="58">
        <f t="shared" si="90"/>
        <v>8.4607382864574081</v>
      </c>
      <c r="M125" s="58">
        <f t="shared" si="90"/>
        <v>7.3377238733884314</v>
      </c>
      <c r="N125" s="58">
        <f t="shared" si="90"/>
        <v>5.9860926466238107</v>
      </c>
      <c r="O125" s="58">
        <f t="shared" si="90"/>
        <v>4.5499586617464507</v>
      </c>
      <c r="P125" s="58">
        <f t="shared" si="90"/>
        <v>3.2669391612976302</v>
      </c>
      <c r="Q125" s="58">
        <f t="shared" ref="Q125:AC125" si="91">Q110*$AH$20*$AF$8/10^9</f>
        <v>2.3938728242408742</v>
      </c>
      <c r="R125" s="58">
        <f t="shared" si="91"/>
        <v>1.7363323933623818</v>
      </c>
      <c r="S125" s="58">
        <f t="shared" si="91"/>
        <v>1.1095504304061579</v>
      </c>
      <c r="T125" s="58">
        <f t="shared" si="91"/>
        <v>0.63237420931232824</v>
      </c>
      <c r="U125" s="58">
        <f t="shared" si="91"/>
        <v>0.3132571492786646</v>
      </c>
      <c r="V125" s="58">
        <f t="shared" si="91"/>
        <v>0.15007372915664785</v>
      </c>
      <c r="W125" s="58">
        <f t="shared" si="91"/>
        <v>7.2124149573393914E-2</v>
      </c>
      <c r="X125" s="58">
        <f t="shared" si="91"/>
        <v>2.4908326794087415E-2</v>
      </c>
      <c r="Y125" s="58">
        <f t="shared" si="91"/>
        <v>7.832624516250308E-3</v>
      </c>
      <c r="Z125" s="58">
        <f t="shared" si="91"/>
        <v>2.1024734905841598E-3</v>
      </c>
      <c r="AA125" s="58">
        <f t="shared" si="91"/>
        <v>5.1428407075563838E-4</v>
      </c>
      <c r="AB125" s="58">
        <f t="shared" si="91"/>
        <v>1.0776269737860732E-4</v>
      </c>
      <c r="AC125" s="62">
        <f t="shared" si="91"/>
        <v>2.4623882440503049E-5</v>
      </c>
    </row>
    <row r="126" spans="1:29" x14ac:dyDescent="0.25">
      <c r="A126" s="177"/>
      <c r="C126" s="180"/>
      <c r="D126" s="137" t="s">
        <v>10</v>
      </c>
      <c r="E126" s="138">
        <f t="shared" si="81"/>
        <v>4.1959070554823326</v>
      </c>
      <c r="F126" s="139">
        <f t="shared" ref="F126:P126" si="92">F111*$AG$21*$AF$8/10^9</f>
        <v>0.36115844347894727</v>
      </c>
      <c r="G126" s="140">
        <f t="shared" si="92"/>
        <v>0.38474645061784785</v>
      </c>
      <c r="H126" s="140">
        <f t="shared" si="92"/>
        <v>0.40423290842460491</v>
      </c>
      <c r="I126" s="140">
        <f t="shared" si="92"/>
        <v>0.41956168630455221</v>
      </c>
      <c r="J126" s="140">
        <f t="shared" si="92"/>
        <v>0.42559175776203984</v>
      </c>
      <c r="K126" s="140">
        <f t="shared" si="92"/>
        <v>0.41802266034627272</v>
      </c>
      <c r="L126" s="140">
        <f t="shared" si="92"/>
        <v>0.38106577396320773</v>
      </c>
      <c r="M126" s="140">
        <f t="shared" si="92"/>
        <v>0.33014161300449713</v>
      </c>
      <c r="N126" s="140">
        <f t="shared" si="92"/>
        <v>0.26905330298625929</v>
      </c>
      <c r="O126" s="140">
        <f t="shared" si="92"/>
        <v>0.20429923850034215</v>
      </c>
      <c r="P126" s="140">
        <f t="shared" si="92"/>
        <v>0.14654561446264314</v>
      </c>
      <c r="Q126" s="140">
        <f t="shared" ref="Q126:AC126" si="93">Q111*$AH$21*$AF$8/10^9</f>
        <v>0.10727860086172988</v>
      </c>
      <c r="R126" s="140">
        <f t="shared" si="93"/>
        <v>0.14043649395262536</v>
      </c>
      <c r="S126" s="140">
        <f t="shared" si="93"/>
        <v>8.1773590569554702E-2</v>
      </c>
      <c r="T126" s="140">
        <f t="shared" si="93"/>
        <v>6.5002366062525893E-2</v>
      </c>
      <c r="U126" s="140">
        <f t="shared" si="93"/>
        <v>3.2152543863847707E-2</v>
      </c>
      <c r="V126" s="140">
        <f t="shared" si="93"/>
        <v>1.5299044514741822E-2</v>
      </c>
      <c r="W126" s="140">
        <f t="shared" si="93"/>
        <v>4.8943570055519081E-3</v>
      </c>
      <c r="X126" s="140">
        <f t="shared" si="93"/>
        <v>2.9612415449211818E-3</v>
      </c>
      <c r="Y126" s="140">
        <f t="shared" si="93"/>
        <v>1.3842361483198363E-3</v>
      </c>
      <c r="Z126" s="140">
        <f t="shared" si="93"/>
        <v>2.6764296494751676E-4</v>
      </c>
      <c r="AA126" s="140">
        <f t="shared" si="93"/>
        <v>2.8389865922541318E-5</v>
      </c>
      <c r="AB126" s="140">
        <f t="shared" si="93"/>
        <v>7.7552915116350328E-6</v>
      </c>
      <c r="AC126" s="141">
        <f t="shared" si="93"/>
        <v>1.3429849204832732E-6</v>
      </c>
    </row>
    <row r="127" spans="1:29" x14ac:dyDescent="0.25">
      <c r="A127" s="177"/>
      <c r="C127" s="178" t="s">
        <v>28</v>
      </c>
      <c r="D127" s="134" t="s">
        <v>8</v>
      </c>
      <c r="E127" s="98">
        <f t="shared" si="81"/>
        <v>14.08644432217408</v>
      </c>
      <c r="F127" s="53">
        <f t="shared" ref="F127:P127" si="94">F112*$AG$22*$AF$9/10^9</f>
        <v>1.3634108706472816</v>
      </c>
      <c r="G127" s="57">
        <f t="shared" si="94"/>
        <v>2.2798903242800779</v>
      </c>
      <c r="H127" s="57">
        <f t="shared" si="94"/>
        <v>2.7007961183312879</v>
      </c>
      <c r="I127" s="57">
        <f t="shared" si="94"/>
        <v>2.5805313633267426</v>
      </c>
      <c r="J127" s="57">
        <f t="shared" si="94"/>
        <v>2.0785582618123528</v>
      </c>
      <c r="K127" s="57">
        <f t="shared" si="94"/>
        <v>1.4421278895745442</v>
      </c>
      <c r="L127" s="57">
        <f t="shared" si="94"/>
        <v>0.85914176935817654</v>
      </c>
      <c r="M127" s="57">
        <f t="shared" si="94"/>
        <v>0.44897179958635175</v>
      </c>
      <c r="N127" s="57">
        <f t="shared" si="94"/>
        <v>0.20645979988219307</v>
      </c>
      <c r="O127" s="57">
        <f t="shared" si="94"/>
        <v>8.3643752536219487E-2</v>
      </c>
      <c r="P127" s="57">
        <f t="shared" si="94"/>
        <v>3.018081339964938E-2</v>
      </c>
      <c r="Q127" s="57">
        <f t="shared" ref="Q127:AC127" si="95">Q112*$AH$22*$AF$9/10^9</f>
        <v>1.01109875725655E-2</v>
      </c>
      <c r="R127" s="57">
        <f t="shared" si="95"/>
        <v>2.184465440198056E-3</v>
      </c>
      <c r="S127" s="57">
        <f t="shared" si="95"/>
        <v>3.8532891157474461E-4</v>
      </c>
      <c r="T127" s="57">
        <f t="shared" si="95"/>
        <v>4.6337910626729621E-5</v>
      </c>
      <c r="U127" s="57">
        <f t="shared" si="95"/>
        <v>3.5033773396905871E-6</v>
      </c>
      <c r="V127" s="57">
        <f t="shared" si="95"/>
        <v>7.6052004049716654E-7</v>
      </c>
      <c r="W127" s="57">
        <f t="shared" si="95"/>
        <v>1.4515341711605191E-7</v>
      </c>
      <c r="X127" s="57">
        <f t="shared" si="95"/>
        <v>2.6136221938426506E-8</v>
      </c>
      <c r="Y127" s="57">
        <f t="shared" si="95"/>
        <v>4.0336966033169454E-9</v>
      </c>
      <c r="Z127" s="57">
        <f t="shared" si="95"/>
        <v>3.8352476305866693E-10</v>
      </c>
      <c r="AA127" s="57">
        <f t="shared" si="95"/>
        <v>0</v>
      </c>
      <c r="AB127" s="57">
        <f t="shared" si="95"/>
        <v>0</v>
      </c>
      <c r="AC127" s="61">
        <f t="shared" si="95"/>
        <v>0</v>
      </c>
    </row>
    <row r="128" spans="1:29" x14ac:dyDescent="0.25">
      <c r="A128" s="177"/>
      <c r="C128" s="179"/>
      <c r="D128" s="135" t="s">
        <v>9</v>
      </c>
      <c r="E128" s="103">
        <f t="shared" si="81"/>
        <v>267.34509043079879</v>
      </c>
      <c r="F128" s="54">
        <f t="shared" ref="F128:P128" si="96">F113*$AG$23*$AF$9/10^9</f>
        <v>64.762016355745089</v>
      </c>
      <c r="G128" s="58">
        <f t="shared" si="96"/>
        <v>60.683459517241609</v>
      </c>
      <c r="H128" s="58">
        <f t="shared" si="96"/>
        <v>50.590999752798538</v>
      </c>
      <c r="I128" s="58">
        <f t="shared" si="96"/>
        <v>37.649637342776714</v>
      </c>
      <c r="J128" s="58">
        <f t="shared" si="96"/>
        <v>25.019411329595634</v>
      </c>
      <c r="K128" s="58">
        <f t="shared" si="96"/>
        <v>14.862166120368625</v>
      </c>
      <c r="L128" s="58">
        <f t="shared" si="96"/>
        <v>7.7791302409010372</v>
      </c>
      <c r="M128" s="58">
        <f t="shared" si="96"/>
        <v>3.6402756773384239</v>
      </c>
      <c r="N128" s="58">
        <f t="shared" si="96"/>
        <v>1.5209864347532833</v>
      </c>
      <c r="O128" s="58">
        <f t="shared" si="96"/>
        <v>0.56635672613616972</v>
      </c>
      <c r="P128" s="58">
        <f t="shared" si="96"/>
        <v>0.18957838799397145</v>
      </c>
      <c r="Q128" s="58">
        <f t="shared" ref="Q128:AC128" si="97">Q113*$AH$23*$AF$9/10^9</f>
        <v>5.9371361905130461E-2</v>
      </c>
      <c r="R128" s="58">
        <f t="shared" si="97"/>
        <v>1.6567059325871745E-2</v>
      </c>
      <c r="S128" s="58">
        <f t="shared" si="97"/>
        <v>4.1146556255364916E-3</v>
      </c>
      <c r="T128" s="58">
        <f t="shared" si="97"/>
        <v>8.1674210397112465E-4</v>
      </c>
      <c r="U128" s="58">
        <f t="shared" si="97"/>
        <v>1.6641042363530089E-4</v>
      </c>
      <c r="V128" s="58">
        <f t="shared" si="97"/>
        <v>3.0393330363671032E-5</v>
      </c>
      <c r="W128" s="58">
        <f t="shared" si="97"/>
        <v>5.008268803346813E-6</v>
      </c>
      <c r="X128" s="58">
        <f t="shared" si="97"/>
        <v>7.9361470447904985E-7</v>
      </c>
      <c r="Y128" s="58">
        <f t="shared" si="97"/>
        <v>1.0939198538995401E-7</v>
      </c>
      <c r="Z128" s="58">
        <f t="shared" si="97"/>
        <v>1.1159725371369637E-8</v>
      </c>
      <c r="AA128" s="58">
        <f t="shared" si="97"/>
        <v>0</v>
      </c>
      <c r="AB128" s="58">
        <f t="shared" si="97"/>
        <v>0</v>
      </c>
      <c r="AC128" s="62">
        <f t="shared" si="97"/>
        <v>0</v>
      </c>
    </row>
    <row r="129" spans="1:29" x14ac:dyDescent="0.25">
      <c r="A129" s="177"/>
      <c r="C129" s="180"/>
      <c r="D129" s="137" t="s">
        <v>10</v>
      </c>
      <c r="E129" s="138">
        <f t="shared" si="81"/>
        <v>22.513270488779924</v>
      </c>
      <c r="F129" s="139">
        <f t="shared" ref="F129:P129" si="98">F114*$AG$24*$AF$9/10^9</f>
        <v>5.4536434825890607</v>
      </c>
      <c r="G129" s="140">
        <f t="shared" si="98"/>
        <v>5.1101860646098185</v>
      </c>
      <c r="H129" s="140">
        <f t="shared" si="98"/>
        <v>4.2602947160251388</v>
      </c>
      <c r="I129" s="140">
        <f t="shared" si="98"/>
        <v>3.1704957762338273</v>
      </c>
      <c r="J129" s="140">
        <f t="shared" si="98"/>
        <v>2.1068977961764737</v>
      </c>
      <c r="K129" s="140">
        <f t="shared" si="98"/>
        <v>1.2515508311889367</v>
      </c>
      <c r="L129" s="140">
        <f t="shared" si="98"/>
        <v>0.65508465186535036</v>
      </c>
      <c r="M129" s="140">
        <f t="shared" si="98"/>
        <v>0.3065495307232356</v>
      </c>
      <c r="N129" s="140">
        <f t="shared" si="98"/>
        <v>0.12808306818975015</v>
      </c>
      <c r="O129" s="140">
        <f t="shared" si="98"/>
        <v>4.7693197990414285E-2</v>
      </c>
      <c r="P129" s="140">
        <f t="shared" si="98"/>
        <v>1.5964495831071276E-2</v>
      </c>
      <c r="Q129" s="140">
        <f t="shared" ref="Q129:AC129" si="99">Q114*$AH$24*$AF$9/10^9</f>
        <v>4.9996936341162503E-3</v>
      </c>
      <c r="R129" s="140">
        <f t="shared" si="99"/>
        <v>1.395120785336568E-3</v>
      </c>
      <c r="S129" s="140">
        <f t="shared" si="99"/>
        <v>3.4649731583465192E-4</v>
      </c>
      <c r="T129" s="140">
        <f t="shared" si="99"/>
        <v>6.8778282439673657E-5</v>
      </c>
      <c r="U129" s="140">
        <f t="shared" si="99"/>
        <v>1.4013509358762181E-5</v>
      </c>
      <c r="V129" s="140">
        <f t="shared" si="99"/>
        <v>2.3596363233676385E-6</v>
      </c>
      <c r="W129" s="140">
        <f t="shared" si="99"/>
        <v>3.5598280656658103E-7</v>
      </c>
      <c r="X129" s="140">
        <f t="shared" si="99"/>
        <v>5.1217956536397651E-8</v>
      </c>
      <c r="Y129" s="140">
        <f t="shared" si="99"/>
        <v>6.3460728052184321E-9</v>
      </c>
      <c r="Z129" s="140">
        <f t="shared" si="99"/>
        <v>6.4660373276006802E-10</v>
      </c>
      <c r="AA129" s="140">
        <f t="shared" si="99"/>
        <v>0</v>
      </c>
      <c r="AB129" s="140">
        <f t="shared" si="99"/>
        <v>0</v>
      </c>
      <c r="AC129" s="141">
        <f t="shared" si="99"/>
        <v>0</v>
      </c>
    </row>
    <row r="130" spans="1:29" x14ac:dyDescent="0.25">
      <c r="A130" s="177"/>
      <c r="C130" s="178" t="s">
        <v>32</v>
      </c>
      <c r="D130" s="135" t="s">
        <v>9</v>
      </c>
      <c r="E130" s="103">
        <f t="shared" si="81"/>
        <v>1011.3255011045243</v>
      </c>
      <c r="F130" s="54">
        <f t="shared" ref="F130:P130" si="100">F115*$AG$25*$AF$10/10^9</f>
        <v>110.80532234651007</v>
      </c>
      <c r="G130" s="58">
        <f t="shared" si="100"/>
        <v>113.7800522122333</v>
      </c>
      <c r="H130" s="58">
        <f t="shared" si="100"/>
        <v>115.86978019166952</v>
      </c>
      <c r="I130" s="58">
        <f t="shared" si="100"/>
        <v>116.03426917221</v>
      </c>
      <c r="J130" s="58">
        <f t="shared" si="100"/>
        <v>113.85204470802415</v>
      </c>
      <c r="K130" s="58">
        <f t="shared" si="100"/>
        <v>108.96778924941822</v>
      </c>
      <c r="L130" s="58">
        <f t="shared" si="100"/>
        <v>98.126672074293609</v>
      </c>
      <c r="M130" s="58">
        <f t="shared" si="100"/>
        <v>83.044860444004939</v>
      </c>
      <c r="N130" s="58">
        <f t="shared" si="100"/>
        <v>64.610661831248791</v>
      </c>
      <c r="O130" s="58">
        <f t="shared" si="100"/>
        <v>43.578101349496848</v>
      </c>
      <c r="P130" s="58">
        <f t="shared" si="100"/>
        <v>25.096367638417313</v>
      </c>
      <c r="Q130" s="58">
        <f t="shared" ref="Q130:AC130" si="101">Q115*$AH$25*$AF$10/10^9</f>
        <v>11.960322440103765</v>
      </c>
      <c r="R130" s="58">
        <f t="shared" si="101"/>
        <v>4.8213529235752945</v>
      </c>
      <c r="S130" s="58">
        <f t="shared" si="101"/>
        <v>0.77790452331838855</v>
      </c>
      <c r="T130" s="58">
        <f t="shared" si="101"/>
        <v>0</v>
      </c>
      <c r="U130" s="58">
        <f t="shared" si="101"/>
        <v>0</v>
      </c>
      <c r="V130" s="58">
        <f t="shared" si="101"/>
        <v>0</v>
      </c>
      <c r="W130" s="58">
        <f t="shared" si="101"/>
        <v>0</v>
      </c>
      <c r="X130" s="58">
        <f t="shared" si="101"/>
        <v>0</v>
      </c>
      <c r="Y130" s="58">
        <f t="shared" si="101"/>
        <v>0</v>
      </c>
      <c r="Z130" s="58">
        <f t="shared" si="101"/>
        <v>0</v>
      </c>
      <c r="AA130" s="58">
        <f t="shared" si="101"/>
        <v>0</v>
      </c>
      <c r="AB130" s="58">
        <f t="shared" si="101"/>
        <v>0</v>
      </c>
      <c r="AC130" s="62">
        <f t="shared" si="101"/>
        <v>0</v>
      </c>
    </row>
    <row r="131" spans="1:29" x14ac:dyDescent="0.25">
      <c r="A131" s="177"/>
      <c r="C131" s="180"/>
      <c r="D131" s="137" t="s">
        <v>10</v>
      </c>
      <c r="E131" s="138">
        <f t="shared" si="81"/>
        <v>20.058975601037574</v>
      </c>
      <c r="F131" s="139">
        <f t="shared" ref="F131:P131" si="102">F116*$AG$26*$AF$10/10^9</f>
        <v>2.2613331091124502</v>
      </c>
      <c r="G131" s="140">
        <f t="shared" si="102"/>
        <v>2.3040141835837198</v>
      </c>
      <c r="H131" s="140">
        <f t="shared" si="102"/>
        <v>2.3290181703313664</v>
      </c>
      <c r="I131" s="140">
        <f t="shared" si="102"/>
        <v>2.3159482166374388</v>
      </c>
      <c r="J131" s="140">
        <f t="shared" si="102"/>
        <v>2.2571910140002562</v>
      </c>
      <c r="K131" s="140">
        <f t="shared" si="102"/>
        <v>2.1465717796267891</v>
      </c>
      <c r="L131" s="140">
        <f t="shared" si="102"/>
        <v>1.921232088565898</v>
      </c>
      <c r="M131" s="140">
        <f t="shared" si="102"/>
        <v>1.6164724758038111</v>
      </c>
      <c r="N131" s="140">
        <f t="shared" si="102"/>
        <v>1.2506396576120729</v>
      </c>
      <c r="O131" s="140">
        <f t="shared" si="102"/>
        <v>0.83901828735904049</v>
      </c>
      <c r="P131" s="140">
        <f t="shared" si="102"/>
        <v>0.48071244012165482</v>
      </c>
      <c r="Q131" s="140">
        <f t="shared" ref="Q131:AC131" si="103">Q116*$AH$26*$AF$10/10^9</f>
        <v>0.22797074766705602</v>
      </c>
      <c r="R131" s="140">
        <f t="shared" si="103"/>
        <v>9.3507014849878098E-2</v>
      </c>
      <c r="S131" s="140">
        <f t="shared" si="103"/>
        <v>1.5346415766145078E-2</v>
      </c>
      <c r="T131" s="140">
        <f t="shared" si="103"/>
        <v>0</v>
      </c>
      <c r="U131" s="140">
        <f t="shared" si="103"/>
        <v>0</v>
      </c>
      <c r="V131" s="140">
        <f t="shared" si="103"/>
        <v>0</v>
      </c>
      <c r="W131" s="140">
        <f t="shared" si="103"/>
        <v>0</v>
      </c>
      <c r="X131" s="140">
        <f t="shared" si="103"/>
        <v>0</v>
      </c>
      <c r="Y131" s="140">
        <f t="shared" si="103"/>
        <v>0</v>
      </c>
      <c r="Z131" s="140">
        <f t="shared" si="103"/>
        <v>0</v>
      </c>
      <c r="AA131" s="140">
        <f t="shared" si="103"/>
        <v>0</v>
      </c>
      <c r="AB131" s="140">
        <f t="shared" si="103"/>
        <v>0</v>
      </c>
      <c r="AC131" s="141">
        <f t="shared" si="103"/>
        <v>0</v>
      </c>
    </row>
    <row r="132" spans="1:29" x14ac:dyDescent="0.25">
      <c r="E132" s="131"/>
    </row>
    <row r="133" spans="1:29" x14ac:dyDescent="0.25">
      <c r="C133" s="2" t="s">
        <v>165</v>
      </c>
      <c r="E133" s="131"/>
      <c r="F133" s="2" t="s">
        <v>166</v>
      </c>
    </row>
    <row r="134" spans="1:29" x14ac:dyDescent="0.25">
      <c r="C134" s="122" t="s">
        <v>30</v>
      </c>
      <c r="D134" s="122" t="s">
        <v>120</v>
      </c>
      <c r="E134" s="122" t="s">
        <v>168</v>
      </c>
      <c r="F134" s="122" t="s">
        <v>169</v>
      </c>
      <c r="G134" s="122" t="s">
        <v>170</v>
      </c>
      <c r="H134" s="122" t="s">
        <v>171</v>
      </c>
      <c r="I134" s="122" t="s">
        <v>172</v>
      </c>
      <c r="J134" s="122" t="s">
        <v>173</v>
      </c>
      <c r="K134" s="122" t="s">
        <v>174</v>
      </c>
      <c r="L134" s="122" t="s">
        <v>175</v>
      </c>
      <c r="M134" s="122" t="s">
        <v>176</v>
      </c>
      <c r="N134" s="122" t="s">
        <v>177</v>
      </c>
      <c r="O134" s="122" t="s">
        <v>178</v>
      </c>
      <c r="P134" s="122" t="s">
        <v>179</v>
      </c>
      <c r="Q134" s="122" t="s">
        <v>180</v>
      </c>
      <c r="R134" s="122" t="s">
        <v>181</v>
      </c>
      <c r="S134" s="122" t="s">
        <v>182</v>
      </c>
      <c r="T134" s="122" t="s">
        <v>183</v>
      </c>
      <c r="U134" s="122" t="s">
        <v>184</v>
      </c>
      <c r="V134" s="122" t="s">
        <v>185</v>
      </c>
      <c r="W134" s="122" t="s">
        <v>186</v>
      </c>
      <c r="X134" s="122" t="s">
        <v>187</v>
      </c>
      <c r="Y134" s="122" t="s">
        <v>188</v>
      </c>
      <c r="Z134" s="122" t="s">
        <v>189</v>
      </c>
      <c r="AA134" s="122" t="s">
        <v>190</v>
      </c>
      <c r="AB134" s="122" t="s">
        <v>191</v>
      </c>
      <c r="AC134" s="122" t="s">
        <v>192</v>
      </c>
    </row>
    <row r="135" spans="1:29" ht="15" customHeight="1" x14ac:dyDescent="0.25">
      <c r="A135" s="163" t="s">
        <v>16</v>
      </c>
      <c r="C135" s="126" t="s">
        <v>25</v>
      </c>
      <c r="D135" s="127" t="s">
        <v>8</v>
      </c>
      <c r="E135" s="128">
        <f>SUM(F135:AC135)</f>
        <v>361055201.00178802</v>
      </c>
      <c r="F135" s="129">
        <v>47418028.66389633</v>
      </c>
      <c r="G135" s="130">
        <v>46972121.930307634</v>
      </c>
      <c r="H135" s="130">
        <v>46506867.7376578</v>
      </c>
      <c r="I135" s="130">
        <v>45785728.687714778</v>
      </c>
      <c r="J135" s="130">
        <v>44175858.835684836</v>
      </c>
      <c r="K135" s="130">
        <v>41232616.068569183</v>
      </c>
      <c r="L135" s="130">
        <v>35464864.28927058</v>
      </c>
      <c r="M135" s="130">
        <v>27326753.611204363</v>
      </c>
      <c r="N135" s="130">
        <v>17029754.421179991</v>
      </c>
      <c r="O135" s="130">
        <v>7278814.5715583414</v>
      </c>
      <c r="P135" s="130">
        <v>1697599.8210792956</v>
      </c>
      <c r="Q135" s="130">
        <v>162513.56354077838</v>
      </c>
      <c r="R135" s="130">
        <v>3668.1083444530896</v>
      </c>
      <c r="S135" s="130">
        <v>10.690149182678768</v>
      </c>
      <c r="T135" s="130">
        <v>1.6304514187234621E-3</v>
      </c>
      <c r="U135" s="130">
        <v>6.398846825497853E-9</v>
      </c>
      <c r="V135" s="130">
        <v>1.5723470799514305E-16</v>
      </c>
      <c r="W135" s="130">
        <v>5.1155408079104607E-27</v>
      </c>
      <c r="X135" s="130">
        <v>3.4842997781548336E-41</v>
      </c>
      <c r="Y135" s="130">
        <v>4.7354420978941439E-60</v>
      </c>
      <c r="Z135" s="130">
        <v>9.260842401146774E-85</v>
      </c>
      <c r="AA135" s="130">
        <v>9.4566230725663122E-117</v>
      </c>
      <c r="AB135" s="130">
        <v>1.7049435159539274E-157</v>
      </c>
      <c r="AC135" s="132">
        <v>8.3016990655955723E-209</v>
      </c>
    </row>
    <row r="136" spans="1:29" x14ac:dyDescent="0.25">
      <c r="A136" s="164"/>
      <c r="C136" s="178" t="s">
        <v>27</v>
      </c>
      <c r="D136" s="134" t="s">
        <v>8</v>
      </c>
      <c r="E136" s="98">
        <f t="shared" ref="E136:E146" si="104">SUM(F136:AC136)</f>
        <v>6295480.8536607353</v>
      </c>
      <c r="F136" s="53">
        <v>587315.45184307755</v>
      </c>
      <c r="G136" s="57">
        <v>598229.56408808532</v>
      </c>
      <c r="H136" s="57">
        <v>598122.89532104065</v>
      </c>
      <c r="I136" s="57">
        <v>590059.8504551088</v>
      </c>
      <c r="J136" s="57">
        <v>571564.40984649875</v>
      </c>
      <c r="K136" s="57">
        <v>542185.02930349461</v>
      </c>
      <c r="L136" s="57">
        <v>487537.41642970854</v>
      </c>
      <c r="M136" s="57">
        <v>427546.68374352797</v>
      </c>
      <c r="N136" s="57">
        <v>364874.93587541411</v>
      </c>
      <c r="O136" s="57">
        <v>302786.45180972072</v>
      </c>
      <c r="P136" s="57">
        <v>248829.89501563553</v>
      </c>
      <c r="Q136" s="57">
        <v>218409.26331516818</v>
      </c>
      <c r="R136" s="57">
        <v>183639.15953887228</v>
      </c>
      <c r="S136" s="57">
        <v>146616.51368178794</v>
      </c>
      <c r="T136" s="57">
        <v>80265.265964642909</v>
      </c>
      <c r="U136" s="57">
        <v>62360.826310829914</v>
      </c>
      <c r="V136" s="57">
        <v>53417.878179745836</v>
      </c>
      <c r="W136" s="57">
        <v>55192.746282924069</v>
      </c>
      <c r="X136" s="57">
        <v>47339.870938920118</v>
      </c>
      <c r="Y136" s="57">
        <v>42687.455585206233</v>
      </c>
      <c r="Z136" s="57">
        <v>30806.928895230554</v>
      </c>
      <c r="AA136" s="57">
        <v>24327.274585781037</v>
      </c>
      <c r="AB136" s="57">
        <v>17115.159452754197</v>
      </c>
      <c r="AC136" s="61">
        <v>14249.927197558969</v>
      </c>
    </row>
    <row r="137" spans="1:29" x14ac:dyDescent="0.25">
      <c r="A137" s="164"/>
      <c r="C137" s="179"/>
      <c r="D137" s="135" t="s">
        <v>9</v>
      </c>
      <c r="E137" s="103">
        <f t="shared" si="104"/>
        <v>6301577.6049061054</v>
      </c>
      <c r="F137" s="54">
        <v>603111.22194154689</v>
      </c>
      <c r="G137" s="136">
        <v>614318.8677677149</v>
      </c>
      <c r="H137" s="136">
        <v>614209.33015852491</v>
      </c>
      <c r="I137" s="136">
        <v>605929.43078519648</v>
      </c>
      <c r="J137" s="136">
        <v>586936.55778857996</v>
      </c>
      <c r="K137" s="136">
        <v>556767.02275664418</v>
      </c>
      <c r="L137" s="136">
        <v>500649.66968331882</v>
      </c>
      <c r="M137" s="136">
        <v>439045.49430875696</v>
      </c>
      <c r="N137" s="136">
        <v>374688.19820947148</v>
      </c>
      <c r="O137" s="136">
        <v>310929.85271413845</v>
      </c>
      <c r="P137" s="136">
        <v>255522.14158084811</v>
      </c>
      <c r="Q137" s="136">
        <v>224283.35108159075</v>
      </c>
      <c r="R137" s="136">
        <v>188578.11003991772</v>
      </c>
      <c r="S137" s="136">
        <v>150559.74510110251</v>
      </c>
      <c r="T137" s="136">
        <v>82423.989499144314</v>
      </c>
      <c r="U137" s="136">
        <v>64038.012348529512</v>
      </c>
      <c r="V137" s="136">
        <v>42603.215726177659</v>
      </c>
      <c r="W137" s="136">
        <v>34174.138794358456</v>
      </c>
      <c r="X137" s="136">
        <v>22498.15648582342</v>
      </c>
      <c r="Y137" s="136">
        <v>15224.871292240594</v>
      </c>
      <c r="Z137" s="136">
        <v>7925.4339896443735</v>
      </c>
      <c r="AA137" s="136">
        <v>4202.4082777740741</v>
      </c>
      <c r="AB137" s="136">
        <v>1711.5159452754187</v>
      </c>
      <c r="AC137" s="62">
        <v>1246.8686297864099</v>
      </c>
    </row>
    <row r="138" spans="1:29" x14ac:dyDescent="0.25">
      <c r="A138" s="164"/>
      <c r="C138" s="180"/>
      <c r="D138" s="137" t="s">
        <v>10</v>
      </c>
      <c r="E138" s="138">
        <f t="shared" si="104"/>
        <v>2570121.6487091528</v>
      </c>
      <c r="F138" s="139">
        <v>244116.44697634035</v>
      </c>
      <c r="G138" s="140">
        <v>248652.87504883704</v>
      </c>
      <c r="H138" s="140">
        <v>248608.53839749823</v>
      </c>
      <c r="I138" s="140">
        <v>245257.1505559129</v>
      </c>
      <c r="J138" s="140">
        <v>237569.55910490148</v>
      </c>
      <c r="K138" s="140">
        <v>225358.08063959409</v>
      </c>
      <c r="L138" s="140">
        <v>202643.91391943858</v>
      </c>
      <c r="M138" s="140">
        <v>177708.89055354451</v>
      </c>
      <c r="N138" s="140">
        <v>151659.5087990718</v>
      </c>
      <c r="O138" s="140">
        <v>125852.55943191318</v>
      </c>
      <c r="P138" s="140">
        <v>103425.62873510519</v>
      </c>
      <c r="Q138" s="140">
        <v>90781.356390167668</v>
      </c>
      <c r="R138" s="140">
        <v>76329.235016157167</v>
      </c>
      <c r="S138" s="140">
        <v>60940.849207589104</v>
      </c>
      <c r="T138" s="140">
        <v>33362.090987748881</v>
      </c>
      <c r="U138" s="140">
        <v>25920.14785535718</v>
      </c>
      <c r="V138" s="140">
        <v>18679.871510708668</v>
      </c>
      <c r="W138" s="140">
        <v>16482.217383119787</v>
      </c>
      <c r="X138" s="140">
        <v>12186.501429821019</v>
      </c>
      <c r="Y138" s="140">
        <v>9539.634543872271</v>
      </c>
      <c r="Z138" s="140">
        <v>6007.9902824723467</v>
      </c>
      <c r="AA138" s="140">
        <v>4155.7148524654731</v>
      </c>
      <c r="AB138" s="140">
        <v>2567.2739179131286</v>
      </c>
      <c r="AC138" s="141">
        <v>2315.6131696033322</v>
      </c>
    </row>
    <row r="139" spans="1:29" x14ac:dyDescent="0.25">
      <c r="A139" s="164"/>
      <c r="C139" s="178" t="s">
        <v>26</v>
      </c>
      <c r="D139" s="134" t="s">
        <v>8</v>
      </c>
      <c r="E139" s="98">
        <f t="shared" si="104"/>
        <v>71294460.645113766</v>
      </c>
      <c r="F139" s="53">
        <v>10001038.952777134</v>
      </c>
      <c r="G139" s="57">
        <v>9648590.5123325847</v>
      </c>
      <c r="H139" s="57">
        <v>9153055.8622342143</v>
      </c>
      <c r="I139" s="57">
        <v>8537835.9979184903</v>
      </c>
      <c r="J139" s="57">
        <v>7759061.3274980169</v>
      </c>
      <c r="K139" s="57">
        <v>6819666.2902000183</v>
      </c>
      <c r="L139" s="57">
        <v>5627765.5936027244</v>
      </c>
      <c r="M139" s="57">
        <v>4437924.8556520287</v>
      </c>
      <c r="N139" s="57">
        <v>3321980.1342315441</v>
      </c>
      <c r="O139" s="57">
        <v>2347062.3716894956</v>
      </c>
      <c r="P139" s="57">
        <v>1579777.6408412817</v>
      </c>
      <c r="Q139" s="57">
        <v>1056988.9573997969</v>
      </c>
      <c r="R139" s="57">
        <v>576853.65143736498</v>
      </c>
      <c r="S139" s="57">
        <v>287831.29821231123</v>
      </c>
      <c r="T139" s="57">
        <v>72269.255250690578</v>
      </c>
      <c r="U139" s="57">
        <v>35660.729629141933</v>
      </c>
      <c r="V139" s="57">
        <v>16827.132150809382</v>
      </c>
      <c r="W139" s="57">
        <v>8267.750356856026</v>
      </c>
      <c r="X139" s="57">
        <v>3973.1969173249768</v>
      </c>
      <c r="Y139" s="57">
        <v>1518.7213258802294</v>
      </c>
      <c r="Z139" s="57">
        <v>384.84794280288838</v>
      </c>
      <c r="AA139" s="57">
        <v>97.641155263093452</v>
      </c>
      <c r="AB139" s="57">
        <v>22.526203244857584</v>
      </c>
      <c r="AC139" s="61">
        <v>5.398154743508921</v>
      </c>
    </row>
    <row r="140" spans="1:29" x14ac:dyDescent="0.25">
      <c r="A140" s="164"/>
      <c r="C140" s="179"/>
      <c r="D140" s="135" t="s">
        <v>9</v>
      </c>
      <c r="E140" s="103">
        <f t="shared" si="104"/>
        <v>57142908.20696184</v>
      </c>
      <c r="F140" s="54">
        <v>7834392.3688075542</v>
      </c>
      <c r="G140" s="136">
        <v>7593520.2078598998</v>
      </c>
      <c r="H140" s="136">
        <v>7236669.6261313166</v>
      </c>
      <c r="I140" s="136">
        <v>6780919.4380516103</v>
      </c>
      <c r="J140" s="136">
        <v>6190039.0289710425</v>
      </c>
      <c r="K140" s="136">
        <v>5464702.4341985881</v>
      </c>
      <c r="L140" s="136">
        <v>4529338.9553528214</v>
      </c>
      <c r="M140" s="136">
        <v>3587161.1471782303</v>
      </c>
      <c r="N140" s="136">
        <v>2696604.3547567935</v>
      </c>
      <c r="O140" s="136">
        <v>1913249.7279174984</v>
      </c>
      <c r="P140" s="136">
        <v>1293146.7547379672</v>
      </c>
      <c r="Q140" s="136">
        <v>868771.42525770084</v>
      </c>
      <c r="R140" s="136">
        <v>588670.89643338881</v>
      </c>
      <c r="S140" s="136">
        <v>357535.10553362605</v>
      </c>
      <c r="T140" s="136">
        <v>109407.30264919173</v>
      </c>
      <c r="U140" s="136">
        <v>54196.73862952675</v>
      </c>
      <c r="V140" s="136">
        <v>25964.313002880255</v>
      </c>
      <c r="W140" s="136">
        <v>12478.226569791335</v>
      </c>
      <c r="X140" s="136">
        <v>4309.3990993230818</v>
      </c>
      <c r="Y140" s="136">
        <v>1355.1253488322332</v>
      </c>
      <c r="Z140" s="136">
        <v>363.74973885539094</v>
      </c>
      <c r="AA140" s="136">
        <v>88.976482829695229</v>
      </c>
      <c r="AB140" s="136">
        <v>18.644065290416492</v>
      </c>
      <c r="AC140" s="62">
        <v>4.2601872734434343</v>
      </c>
    </row>
    <row r="141" spans="1:29" x14ac:dyDescent="0.25">
      <c r="A141" s="164"/>
      <c r="C141" s="180"/>
      <c r="D141" s="137" t="s">
        <v>10</v>
      </c>
      <c r="E141" s="138">
        <f t="shared" si="104"/>
        <v>1324055.6555832245</v>
      </c>
      <c r="F141" s="139">
        <v>180295.57226807202</v>
      </c>
      <c r="G141" s="140">
        <v>174297.16279431037</v>
      </c>
      <c r="H141" s="140">
        <v>165679.9786995711</v>
      </c>
      <c r="I141" s="140">
        <v>154853.24623789647</v>
      </c>
      <c r="J141" s="140">
        <v>141007.27809189958</v>
      </c>
      <c r="K141" s="140">
        <v>124178.58058247999</v>
      </c>
      <c r="L141" s="140">
        <v>102674.43112458632</v>
      </c>
      <c r="M141" s="140">
        <v>81122.3699784419</v>
      </c>
      <c r="N141" s="140">
        <v>60839.251933490814</v>
      </c>
      <c r="O141" s="140">
        <v>43065.501143436697</v>
      </c>
      <c r="P141" s="140">
        <v>29040.954695388518</v>
      </c>
      <c r="Q141" s="140">
        <v>19466.485860595392</v>
      </c>
      <c r="R141" s="140">
        <v>23806.178213079133</v>
      </c>
      <c r="S141" s="140">
        <v>13175.124146203481</v>
      </c>
      <c r="T141" s="140">
        <v>5623.0420469313058</v>
      </c>
      <c r="U141" s="140">
        <v>2781.3619259383831</v>
      </c>
      <c r="V141" s="140">
        <v>1323.4467573306074</v>
      </c>
      <c r="W141" s="140">
        <v>423.38728421729309</v>
      </c>
      <c r="X141" s="140">
        <v>256.1627634014863</v>
      </c>
      <c r="Y141" s="140">
        <v>119.74361144635262</v>
      </c>
      <c r="Z141" s="140">
        <v>23.152505618297297</v>
      </c>
      <c r="AA141" s="140">
        <v>2.4558707545450966</v>
      </c>
      <c r="AB141" s="140">
        <v>0.67087296813451847</v>
      </c>
      <c r="AC141" s="141">
        <v>0.11617516613177105</v>
      </c>
    </row>
    <row r="142" spans="1:29" x14ac:dyDescent="0.25">
      <c r="A142" s="164"/>
      <c r="C142" s="178" t="s">
        <v>28</v>
      </c>
      <c r="D142" s="134" t="s">
        <v>8</v>
      </c>
      <c r="E142" s="98">
        <f t="shared" si="104"/>
        <v>133639.93455894792</v>
      </c>
      <c r="F142" s="53">
        <v>27416.203547542482</v>
      </c>
      <c r="G142" s="57">
        <v>28165.293524885572</v>
      </c>
      <c r="H142" s="57">
        <v>25427.814647995747</v>
      </c>
      <c r="I142" s="57">
        <v>20288.56303956058</v>
      </c>
      <c r="J142" s="57">
        <v>14336.453398748887</v>
      </c>
      <c r="K142" s="57">
        <v>8992.9375585737725</v>
      </c>
      <c r="L142" s="57">
        <v>4942.3781377381183</v>
      </c>
      <c r="M142" s="57">
        <v>2416.2302343318956</v>
      </c>
      <c r="N142" s="57">
        <v>1050.1277939332144</v>
      </c>
      <c r="O142" s="57">
        <v>405.2417553301679</v>
      </c>
      <c r="P142" s="57">
        <v>140.12968240041906</v>
      </c>
      <c r="Q142" s="57">
        <v>45.18525671918897</v>
      </c>
      <c r="R142" s="57">
        <v>10.792110319165877</v>
      </c>
      <c r="S142" s="57">
        <v>2.1882138747850082</v>
      </c>
      <c r="T142" s="57">
        <v>0.33223407619164619</v>
      </c>
      <c r="U142" s="57">
        <v>5.0048247709865532E-2</v>
      </c>
      <c r="V142" s="57">
        <v>1.0864572007102379E-2</v>
      </c>
      <c r="W142" s="57">
        <v>2.0736202445150271E-3</v>
      </c>
      <c r="X142" s="57">
        <v>3.7337459912037863E-4</v>
      </c>
      <c r="Y142" s="57">
        <v>5.762423719024208E-5</v>
      </c>
      <c r="Z142" s="57">
        <v>5.4789251865523848E-6</v>
      </c>
      <c r="AA142" s="57">
        <v>0</v>
      </c>
      <c r="AB142" s="57">
        <v>0</v>
      </c>
      <c r="AC142" s="61">
        <v>0</v>
      </c>
    </row>
    <row r="143" spans="1:29" x14ac:dyDescent="0.25">
      <c r="A143" s="164"/>
      <c r="C143" s="179"/>
      <c r="D143" s="135" t="s">
        <v>9</v>
      </c>
      <c r="E143" s="103">
        <f t="shared" si="104"/>
        <v>10268999.558461677</v>
      </c>
      <c r="F143" s="54">
        <v>2604539.3370165038</v>
      </c>
      <c r="G143" s="136">
        <v>2383959.5796608906</v>
      </c>
      <c r="H143" s="136">
        <v>1941987.0206655723</v>
      </c>
      <c r="I143" s="136">
        <v>1412455.6864182632</v>
      </c>
      <c r="J143" s="136">
        <v>917499.59921363927</v>
      </c>
      <c r="K143" s="136">
        <v>532807.37578216416</v>
      </c>
      <c r="L143" s="136">
        <v>272718.64993567026</v>
      </c>
      <c r="M143" s="136">
        <v>124816.06461893237</v>
      </c>
      <c r="N143" s="136">
        <v>51012.752433038426</v>
      </c>
      <c r="O143" s="136">
        <v>18585.225330659334</v>
      </c>
      <c r="P143" s="136">
        <v>6088.5803864677991</v>
      </c>
      <c r="Q143" s="136">
        <v>1865.7994404457925</v>
      </c>
      <c r="R143" s="136">
        <v>510.04923392841386</v>
      </c>
      <c r="S143" s="136">
        <v>124.3942465766324</v>
      </c>
      <c r="T143" s="136">
        <v>23.651902090786077</v>
      </c>
      <c r="U143" s="136">
        <v>4.7545835324371684</v>
      </c>
      <c r="V143" s="136">
        <v>0.86838086753345811</v>
      </c>
      <c r="W143" s="136">
        <v>0.1430933943813375</v>
      </c>
      <c r="X143" s="136">
        <v>2.2674705842258565E-2</v>
      </c>
      <c r="Y143" s="136">
        <v>3.1254852968558289E-3</v>
      </c>
      <c r="Z143" s="136">
        <v>3.1884929632484678E-4</v>
      </c>
      <c r="AA143" s="136">
        <v>0</v>
      </c>
      <c r="AB143" s="136">
        <v>0</v>
      </c>
      <c r="AC143" s="62">
        <v>0</v>
      </c>
    </row>
    <row r="144" spans="1:29" x14ac:dyDescent="0.25">
      <c r="A144" s="164"/>
      <c r="C144" s="180"/>
      <c r="D144" s="137" t="s">
        <v>10</v>
      </c>
      <c r="E144" s="138">
        <f t="shared" si="104"/>
        <v>432378.92471533432</v>
      </c>
      <c r="F144" s="139">
        <v>109664.8141901686</v>
      </c>
      <c r="G144" s="140">
        <v>100377.24545940595</v>
      </c>
      <c r="H144" s="140">
        <v>81767.874554339898</v>
      </c>
      <c r="I144" s="140">
        <v>59471.818375505842</v>
      </c>
      <c r="J144" s="140">
        <v>38631.56207215324</v>
      </c>
      <c r="K144" s="140">
        <v>22433.994769775341</v>
      </c>
      <c r="L144" s="140">
        <v>11482.89052360717</v>
      </c>
      <c r="M144" s="140">
        <v>5255.4132471129433</v>
      </c>
      <c r="N144" s="140">
        <v>2147.9053656016181</v>
      </c>
      <c r="O144" s="140">
        <v>782.5358033961827</v>
      </c>
      <c r="P144" s="140">
        <v>256.36127943022319</v>
      </c>
      <c r="Q144" s="140">
        <v>78.559976439822847</v>
      </c>
      <c r="R144" s="140">
        <v>21.475757218038481</v>
      </c>
      <c r="S144" s="140">
        <v>5.2376524874371544</v>
      </c>
      <c r="T144" s="140">
        <v>0.99586956171730867</v>
      </c>
      <c r="U144" s="140">
        <v>0.20019299083945974</v>
      </c>
      <c r="V144" s="140">
        <v>3.3709090333823404E-2</v>
      </c>
      <c r="W144" s="140">
        <v>5.0854686652368718E-3</v>
      </c>
      <c r="X144" s="140">
        <v>7.3168509337710925E-4</v>
      </c>
      <c r="Y144" s="140">
        <v>9.0658182931691888E-5</v>
      </c>
      <c r="Z144" s="140">
        <v>9.2371961822866853E-6</v>
      </c>
      <c r="AA144" s="140">
        <v>0</v>
      </c>
      <c r="AB144" s="140">
        <v>0</v>
      </c>
      <c r="AC144" s="141">
        <v>0</v>
      </c>
    </row>
    <row r="145" spans="1:29" x14ac:dyDescent="0.25">
      <c r="A145" s="164"/>
      <c r="C145" s="178" t="s">
        <v>32</v>
      </c>
      <c r="D145" s="135" t="s">
        <v>9</v>
      </c>
      <c r="E145" s="103">
        <f t="shared" si="104"/>
        <v>2357203.803401072</v>
      </c>
      <c r="F145" s="54">
        <v>230713.47856743628</v>
      </c>
      <c r="G145" s="136">
        <v>243156.61401545195</v>
      </c>
      <c r="H145" s="136">
        <v>254615.74422479165</v>
      </c>
      <c r="I145" s="136">
        <v>263006.71292280563</v>
      </c>
      <c r="J145" s="136">
        <v>266400.52827288513</v>
      </c>
      <c r="K145" s="136">
        <v>262967.18764739321</v>
      </c>
      <c r="L145" s="136">
        <v>242072.65941973749</v>
      </c>
      <c r="M145" s="136">
        <v>208469.83530048601</v>
      </c>
      <c r="N145" s="136">
        <v>164064.67679287505</v>
      </c>
      <c r="O145" s="136">
        <v>111268.15350861973</v>
      </c>
      <c r="P145" s="136">
        <v>64262.848198448417</v>
      </c>
      <c r="Q145" s="136">
        <v>31102.674759955142</v>
      </c>
      <c r="R145" s="136">
        <v>12957.826620221194</v>
      </c>
      <c r="S145" s="136">
        <v>2144.8631499652915</v>
      </c>
      <c r="T145" s="136">
        <v>0</v>
      </c>
      <c r="U145" s="136">
        <v>0</v>
      </c>
      <c r="V145" s="136">
        <v>0</v>
      </c>
      <c r="W145" s="136">
        <v>0</v>
      </c>
      <c r="X145" s="136">
        <v>0</v>
      </c>
      <c r="Y145" s="136">
        <v>0</v>
      </c>
      <c r="Z145" s="136">
        <v>0</v>
      </c>
      <c r="AA145" s="136">
        <v>0</v>
      </c>
      <c r="AB145" s="136">
        <v>0</v>
      </c>
      <c r="AC145" s="62">
        <v>0</v>
      </c>
    </row>
    <row r="146" spans="1:29" x14ac:dyDescent="0.25">
      <c r="A146" s="164"/>
      <c r="C146" s="180"/>
      <c r="D146" s="137" t="s">
        <v>10</v>
      </c>
      <c r="E146" s="138">
        <f t="shared" si="104"/>
        <v>48093.131921529217</v>
      </c>
      <c r="F146" s="139">
        <v>4708.4383381109446</v>
      </c>
      <c r="G146" s="140">
        <v>4962.0701178727895</v>
      </c>
      <c r="H146" s="140">
        <v>5195.5914389034269</v>
      </c>
      <c r="I146" s="140">
        <v>5366.4802714601938</v>
      </c>
      <c r="J146" s="140">
        <v>5435.3909802192466</v>
      </c>
      <c r="K146" s="140">
        <v>5365.0072265743547</v>
      </c>
      <c r="L146" s="140">
        <v>4938.4148585832108</v>
      </c>
      <c r="M146" s="140">
        <v>4252.6355957724509</v>
      </c>
      <c r="N146" s="140">
        <v>3346.5952414580383</v>
      </c>
      <c r="O146" s="140">
        <v>2269.5103917021088</v>
      </c>
      <c r="P146" s="140">
        <v>1310.6734283223893</v>
      </c>
      <c r="Q146" s="140">
        <v>634.31580337667867</v>
      </c>
      <c r="R146" s="140">
        <v>264.26530864502985</v>
      </c>
      <c r="S146" s="140">
        <v>43.742920528345124</v>
      </c>
      <c r="T146" s="140">
        <v>0</v>
      </c>
      <c r="U146" s="140">
        <v>0</v>
      </c>
      <c r="V146" s="140">
        <v>0</v>
      </c>
      <c r="W146" s="140">
        <v>0</v>
      </c>
      <c r="X146" s="140">
        <v>0</v>
      </c>
      <c r="Y146" s="140">
        <v>0</v>
      </c>
      <c r="Z146" s="140">
        <v>0</v>
      </c>
      <c r="AA146" s="140">
        <v>0</v>
      </c>
      <c r="AB146" s="140">
        <v>0</v>
      </c>
      <c r="AC146" s="141">
        <v>0</v>
      </c>
    </row>
    <row r="148" spans="1:29" x14ac:dyDescent="0.25">
      <c r="C148" s="2" t="s">
        <v>202</v>
      </c>
      <c r="E148" s="131"/>
      <c r="F148" s="2" t="s">
        <v>166</v>
      </c>
    </row>
    <row r="149" spans="1:29" x14ac:dyDescent="0.25">
      <c r="C149" s="51" t="s">
        <v>30</v>
      </c>
      <c r="D149" s="51" t="s">
        <v>120</v>
      </c>
      <c r="E149" s="51" t="s">
        <v>7</v>
      </c>
      <c r="F149" s="51" t="s">
        <v>169</v>
      </c>
      <c r="G149" s="51" t="s">
        <v>170</v>
      </c>
      <c r="H149" s="51" t="s">
        <v>171</v>
      </c>
      <c r="I149" s="51" t="s">
        <v>172</v>
      </c>
      <c r="J149" s="51" t="s">
        <v>173</v>
      </c>
      <c r="K149" s="51" t="s">
        <v>174</v>
      </c>
      <c r="L149" s="51" t="s">
        <v>175</v>
      </c>
      <c r="M149" s="51" t="s">
        <v>176</v>
      </c>
      <c r="N149" s="51" t="s">
        <v>177</v>
      </c>
      <c r="O149" s="51" t="s">
        <v>178</v>
      </c>
      <c r="P149" s="51" t="s">
        <v>179</v>
      </c>
      <c r="Q149" s="51" t="s">
        <v>180</v>
      </c>
      <c r="R149" s="51" t="s">
        <v>181</v>
      </c>
      <c r="S149" s="51" t="s">
        <v>182</v>
      </c>
      <c r="T149" s="51" t="s">
        <v>183</v>
      </c>
      <c r="U149" s="51" t="s">
        <v>184</v>
      </c>
      <c r="V149" s="51" t="s">
        <v>185</v>
      </c>
      <c r="W149" s="51" t="s">
        <v>186</v>
      </c>
      <c r="X149" s="51" t="s">
        <v>187</v>
      </c>
      <c r="Y149" s="51" t="s">
        <v>188</v>
      </c>
      <c r="Z149" s="51" t="s">
        <v>189</v>
      </c>
      <c r="AA149" s="51" t="s">
        <v>190</v>
      </c>
      <c r="AB149" s="51" t="s">
        <v>191</v>
      </c>
      <c r="AC149" s="51" t="s">
        <v>192</v>
      </c>
    </row>
    <row r="150" spans="1:29" ht="15" customHeight="1" x14ac:dyDescent="0.25">
      <c r="A150" s="176" t="s">
        <v>16</v>
      </c>
      <c r="C150" s="126" t="s">
        <v>25</v>
      </c>
      <c r="D150" s="127" t="s">
        <v>8</v>
      </c>
      <c r="E150" s="128">
        <f>SUM(F150:AC150)</f>
        <v>3526.971498027217</v>
      </c>
      <c r="F150" s="129">
        <f t="shared" ref="F150:P150" si="105">F135*$AG$15*$AF$6/10^9</f>
        <v>463.03704990294762</v>
      </c>
      <c r="G150" s="130">
        <f t="shared" si="105"/>
        <v>458.68277064945403</v>
      </c>
      <c r="H150" s="130">
        <f t="shared" si="105"/>
        <v>454.13956345822839</v>
      </c>
      <c r="I150" s="130">
        <f t="shared" si="105"/>
        <v>447.09764063553479</v>
      </c>
      <c r="J150" s="130">
        <f t="shared" si="105"/>
        <v>431.37726153046242</v>
      </c>
      <c r="K150" s="130">
        <f t="shared" si="105"/>
        <v>402.63649590957806</v>
      </c>
      <c r="L150" s="130">
        <f t="shared" si="105"/>
        <v>346.31439978472724</v>
      </c>
      <c r="M150" s="130">
        <f t="shared" si="105"/>
        <v>266.84574901341063</v>
      </c>
      <c r="N150" s="130">
        <f t="shared" si="105"/>
        <v>166.2955519228226</v>
      </c>
      <c r="O150" s="130">
        <f t="shared" si="105"/>
        <v>71.077624291267199</v>
      </c>
      <c r="P150" s="130">
        <f t="shared" si="105"/>
        <v>16.577062252839323</v>
      </c>
      <c r="Q150" s="130">
        <f t="shared" ref="Q150:AC150" si="106">Q135*$AH$15*$AF$6/10^9</f>
        <v>2.8263489523447234</v>
      </c>
      <c r="R150" s="130">
        <f t="shared" si="106"/>
        <v>6.379377788876385E-2</v>
      </c>
      <c r="S150" s="130">
        <f t="shared" si="106"/>
        <v>1.859173553553364E-4</v>
      </c>
      <c r="T150" s="130">
        <f t="shared" si="106"/>
        <v>2.8355938782929434E-8</v>
      </c>
      <c r="U150" s="130">
        <f t="shared" si="106"/>
        <v>1.1128532060600702E-13</v>
      </c>
      <c r="V150" s="130">
        <f t="shared" si="106"/>
        <v>2.7345419208827505E-21</v>
      </c>
      <c r="W150" s="130">
        <f t="shared" si="106"/>
        <v>8.8966748916846491E-32</v>
      </c>
      <c r="X150" s="130">
        <f t="shared" si="106"/>
        <v>6.0597077641287548E-46</v>
      </c>
      <c r="Y150" s="130">
        <f t="shared" si="106"/>
        <v>8.2356275505052568E-65</v>
      </c>
      <c r="Z150" s="130">
        <f t="shared" si="106"/>
        <v>1.6105961649006007E-89</v>
      </c>
      <c r="AA150" s="130">
        <f t="shared" si="106"/>
        <v>1.6446452918472947E-121</v>
      </c>
      <c r="AB150" s="130">
        <f t="shared" si="106"/>
        <v>2.9651465484689669E-162</v>
      </c>
      <c r="AC150" s="132">
        <f t="shared" si="106"/>
        <v>1.443787087398381E-213</v>
      </c>
    </row>
    <row r="151" spans="1:29" x14ac:dyDescent="0.25">
      <c r="A151" s="177"/>
      <c r="C151" s="178" t="s">
        <v>27</v>
      </c>
      <c r="D151" s="134" t="s">
        <v>8</v>
      </c>
      <c r="E151" s="98">
        <f t="shared" ref="E151:E161" si="107">SUM(F151:AC151)</f>
        <v>136.65996316713358</v>
      </c>
      <c r="F151" s="53">
        <f t="shared" ref="F151:P151" si="108">F136*$AG$16*$AF$7/10^9</f>
        <v>8.6570297601669637</v>
      </c>
      <c r="G151" s="57">
        <f t="shared" si="108"/>
        <v>8.8179037746583759</v>
      </c>
      <c r="H151" s="57">
        <f t="shared" si="108"/>
        <v>8.8163314770321382</v>
      </c>
      <c r="I151" s="57">
        <f t="shared" si="108"/>
        <v>8.6974821957083037</v>
      </c>
      <c r="J151" s="57">
        <f t="shared" si="108"/>
        <v>8.4248594011373914</v>
      </c>
      <c r="K151" s="57">
        <f t="shared" si="108"/>
        <v>7.9918073319335106</v>
      </c>
      <c r="L151" s="57">
        <f t="shared" si="108"/>
        <v>7.1863015181739032</v>
      </c>
      <c r="M151" s="57">
        <f t="shared" si="108"/>
        <v>6.3020381183796017</v>
      </c>
      <c r="N151" s="57">
        <f t="shared" si="108"/>
        <v>5.3782565548036043</v>
      </c>
      <c r="O151" s="57">
        <f t="shared" si="108"/>
        <v>4.4630722996752832</v>
      </c>
      <c r="P151" s="57">
        <f t="shared" si="108"/>
        <v>3.667752652530468</v>
      </c>
      <c r="Q151" s="57">
        <f t="shared" ref="Q151:AC151" si="109">Q136*$AH$16*$AF$7/10^9</f>
        <v>13.031061081804534</v>
      </c>
      <c r="R151" s="57">
        <f t="shared" si="109"/>
        <v>10.956554995147505</v>
      </c>
      <c r="S151" s="57">
        <f t="shared" si="109"/>
        <v>8.7476543640533535</v>
      </c>
      <c r="T151" s="57">
        <f t="shared" si="109"/>
        <v>4.7889066958814714</v>
      </c>
      <c r="U151" s="57">
        <f t="shared" si="109"/>
        <v>3.7206651605962007</v>
      </c>
      <c r="V151" s="57">
        <f t="shared" si="109"/>
        <v>3.187097574777265</v>
      </c>
      <c r="W151" s="57">
        <f t="shared" si="109"/>
        <v>3.2929924178512402</v>
      </c>
      <c r="X151" s="57">
        <f t="shared" si="109"/>
        <v>2.8244623897642605</v>
      </c>
      <c r="Y151" s="57">
        <f t="shared" si="109"/>
        <v>2.5468830063079526</v>
      </c>
      <c r="Z151" s="57">
        <f t="shared" si="109"/>
        <v>1.8380492021405881</v>
      </c>
      <c r="AA151" s="57">
        <f t="shared" si="109"/>
        <v>1.4514503472487468</v>
      </c>
      <c r="AB151" s="57">
        <f t="shared" si="109"/>
        <v>1.0211503160094</v>
      </c>
      <c r="AC151" s="61">
        <f t="shared" si="109"/>
        <v>0.85020053135155937</v>
      </c>
    </row>
    <row r="152" spans="1:29" x14ac:dyDescent="0.25">
      <c r="A152" s="177"/>
      <c r="C152" s="179"/>
      <c r="D152" s="135" t="s">
        <v>9</v>
      </c>
      <c r="E152" s="103">
        <f t="shared" si="107"/>
        <v>90.341441834500557</v>
      </c>
      <c r="F152" s="54">
        <f t="shared" ref="F152:P152" si="110">F137*$AG$17*$AF$7/10^9</f>
        <v>4.4449297057092005</v>
      </c>
      <c r="G152" s="58">
        <f t="shared" si="110"/>
        <v>4.5275300554480591</v>
      </c>
      <c r="H152" s="58">
        <f t="shared" si="110"/>
        <v>4.5267227632683289</v>
      </c>
      <c r="I152" s="58">
        <f t="shared" si="110"/>
        <v>4.4656999048868986</v>
      </c>
      <c r="J152" s="58">
        <f t="shared" si="110"/>
        <v>4.3257224309018341</v>
      </c>
      <c r="K152" s="58">
        <f t="shared" si="110"/>
        <v>4.1033729577164673</v>
      </c>
      <c r="L152" s="58">
        <f t="shared" si="110"/>
        <v>3.6897880655660602</v>
      </c>
      <c r="M152" s="58">
        <f t="shared" si="110"/>
        <v>3.2357652930555392</v>
      </c>
      <c r="N152" s="58">
        <f t="shared" si="110"/>
        <v>2.7614520208038047</v>
      </c>
      <c r="O152" s="58">
        <f t="shared" si="110"/>
        <v>2.2915530145032004</v>
      </c>
      <c r="P152" s="58">
        <f t="shared" si="110"/>
        <v>1.8831981834508507</v>
      </c>
      <c r="Q152" s="58">
        <f t="shared" ref="Q152:AC152" si="111">Q137*$AH$17*$AF$7/10^9</f>
        <v>13.381529717256489</v>
      </c>
      <c r="R152" s="58">
        <f t="shared" si="111"/>
        <v>11.251230068366631</v>
      </c>
      <c r="S152" s="58">
        <f t="shared" si="111"/>
        <v>8.9829213518396287</v>
      </c>
      <c r="T152" s="58">
        <f t="shared" si="111"/>
        <v>4.9177036974821968</v>
      </c>
      <c r="U152" s="58">
        <f t="shared" si="111"/>
        <v>3.8207319497564902</v>
      </c>
      <c r="V152" s="58">
        <f t="shared" si="111"/>
        <v>2.5418569614788007</v>
      </c>
      <c r="W152" s="58">
        <f t="shared" si="111"/>
        <v>2.0389487299572058</v>
      </c>
      <c r="X152" s="58">
        <f t="shared" si="111"/>
        <v>1.3423187594919255</v>
      </c>
      <c r="Y152" s="58">
        <f t="shared" si="111"/>
        <v>0.90836910834459661</v>
      </c>
      <c r="Z152" s="58">
        <f t="shared" si="111"/>
        <v>0.47285913084114706</v>
      </c>
      <c r="AA152" s="58">
        <f t="shared" si="111"/>
        <v>0.25073038628097344</v>
      </c>
      <c r="AB152" s="58">
        <f t="shared" si="111"/>
        <v>0.10211503160093995</v>
      </c>
      <c r="AC152" s="62">
        <f t="shared" si="111"/>
        <v>7.4392546493261463E-2</v>
      </c>
    </row>
    <row r="153" spans="1:29" x14ac:dyDescent="0.25">
      <c r="A153" s="177"/>
      <c r="C153" s="180"/>
      <c r="D153" s="137" t="s">
        <v>10</v>
      </c>
      <c r="E153" s="138">
        <f t="shared" si="107"/>
        <v>54.023191406601889</v>
      </c>
      <c r="F153" s="139">
        <f t="shared" ref="F153:P153" si="112">F138*$AG$18*$AF$7/10^9</f>
        <v>3.5982764284312569</v>
      </c>
      <c r="G153" s="140">
        <f t="shared" si="112"/>
        <v>3.6651433782198581</v>
      </c>
      <c r="H153" s="140">
        <f t="shared" si="112"/>
        <v>3.6644898559791241</v>
      </c>
      <c r="I153" s="140">
        <f t="shared" si="112"/>
        <v>3.6150903991941563</v>
      </c>
      <c r="J153" s="140">
        <f t="shared" si="112"/>
        <v>3.5017753012062478</v>
      </c>
      <c r="K153" s="140">
        <f t="shared" si="112"/>
        <v>3.3217781086276168</v>
      </c>
      <c r="L153" s="140">
        <f t="shared" si="112"/>
        <v>2.9869712911725244</v>
      </c>
      <c r="M153" s="140">
        <f t="shared" si="112"/>
        <v>2.6194290467592465</v>
      </c>
      <c r="N153" s="140">
        <f t="shared" si="112"/>
        <v>2.2354611596983185</v>
      </c>
      <c r="O153" s="140">
        <f t="shared" si="112"/>
        <v>1.8550667260264</v>
      </c>
      <c r="P153" s="140">
        <f t="shared" si="112"/>
        <v>1.5244937675554504</v>
      </c>
      <c r="Q153" s="140">
        <f t="shared" ref="Q153:AC153" si="113">Q138*$AH$18*$AF$7/10^9</f>
        <v>5.4163334569847681</v>
      </c>
      <c r="R153" s="140">
        <f t="shared" si="113"/>
        <v>4.5540693133864929</v>
      </c>
      <c r="S153" s="140">
        <f t="shared" si="113"/>
        <v>3.6359443566969922</v>
      </c>
      <c r="T153" s="140">
        <f t="shared" si="113"/>
        <v>1.9904991156475553</v>
      </c>
      <c r="U153" s="140">
        <f t="shared" si="113"/>
        <v>1.5464867415681027</v>
      </c>
      <c r="V153" s="140">
        <f t="shared" si="113"/>
        <v>1.1145065138791665</v>
      </c>
      <c r="W153" s="140">
        <f t="shared" si="113"/>
        <v>0.98338677683776732</v>
      </c>
      <c r="X153" s="140">
        <f t="shared" si="113"/>
        <v>0.72708932805812632</v>
      </c>
      <c r="Y153" s="140">
        <f t="shared" si="113"/>
        <v>0.56916798560832327</v>
      </c>
      <c r="Z153" s="140">
        <f t="shared" si="113"/>
        <v>0.35845772821828886</v>
      </c>
      <c r="AA153" s="140">
        <f t="shared" si="113"/>
        <v>0.24794449310007372</v>
      </c>
      <c r="AB153" s="140">
        <f t="shared" si="113"/>
        <v>0.15317254740140993</v>
      </c>
      <c r="AC153" s="141">
        <f t="shared" si="113"/>
        <v>0.13815758634462838</v>
      </c>
    </row>
    <row r="154" spans="1:29" x14ac:dyDescent="0.25">
      <c r="A154" s="177"/>
      <c r="C154" s="178" t="s">
        <v>26</v>
      </c>
      <c r="D154" s="134" t="s">
        <v>8</v>
      </c>
      <c r="E154" s="98">
        <f t="shared" si="107"/>
        <v>824.16396505751516</v>
      </c>
      <c r="F154" s="53">
        <f t="shared" ref="F154:P154" si="114">F139*$AG$19*$AF$8/10^9</f>
        <v>115.61201029410367</v>
      </c>
      <c r="G154" s="57">
        <f t="shared" si="114"/>
        <v>111.53770632256469</v>
      </c>
      <c r="H154" s="57">
        <f t="shared" si="114"/>
        <v>105.80932576742752</v>
      </c>
      <c r="I154" s="57">
        <f t="shared" si="114"/>
        <v>98.697384135937739</v>
      </c>
      <c r="J154" s="57">
        <f t="shared" si="114"/>
        <v>89.69474894587708</v>
      </c>
      <c r="K154" s="57">
        <f t="shared" si="114"/>
        <v>78.835342314712221</v>
      </c>
      <c r="L154" s="57">
        <f t="shared" si="114"/>
        <v>65.0569702620475</v>
      </c>
      <c r="M154" s="57">
        <f t="shared" si="114"/>
        <v>51.302411331337446</v>
      </c>
      <c r="N154" s="57">
        <f t="shared" si="114"/>
        <v>38.402090351716652</v>
      </c>
      <c r="O154" s="57">
        <f t="shared" si="114"/>
        <v>27.132041016730568</v>
      </c>
      <c r="P154" s="57">
        <f t="shared" si="114"/>
        <v>18.262229528125218</v>
      </c>
      <c r="Q154" s="57">
        <f t="shared" ref="Q154:AC154" si="115">Q139*$AH$19*$AF$8/10^9</f>
        <v>12.218792347541653</v>
      </c>
      <c r="R154" s="57">
        <f t="shared" si="115"/>
        <v>6.6684282106159394</v>
      </c>
      <c r="S154" s="57">
        <f t="shared" si="115"/>
        <v>3.3273298073343178</v>
      </c>
      <c r="T154" s="57">
        <f t="shared" si="115"/>
        <v>0.83543259069798304</v>
      </c>
      <c r="U154" s="57">
        <f t="shared" si="115"/>
        <v>0.41223803451288077</v>
      </c>
      <c r="V154" s="57">
        <f t="shared" si="115"/>
        <v>0.19452164766335645</v>
      </c>
      <c r="W154" s="57">
        <f t="shared" si="115"/>
        <v>9.5575194125255655E-2</v>
      </c>
      <c r="X154" s="57">
        <f t="shared" si="115"/>
        <v>4.5930156364276727E-2</v>
      </c>
      <c r="Y154" s="57">
        <f t="shared" si="115"/>
        <v>1.7556418527175453E-2</v>
      </c>
      <c r="Z154" s="57">
        <f t="shared" si="115"/>
        <v>4.4488422188013891E-3</v>
      </c>
      <c r="AA154" s="57">
        <f t="shared" si="115"/>
        <v>1.1287317548413602E-3</v>
      </c>
      <c r="AB154" s="57">
        <f t="shared" si="115"/>
        <v>2.6040290951055369E-4</v>
      </c>
      <c r="AC154" s="61">
        <f t="shared" si="115"/>
        <v>6.2402668834963125E-5</v>
      </c>
    </row>
    <row r="155" spans="1:29" x14ac:dyDescent="0.25">
      <c r="A155" s="177"/>
      <c r="C155" s="179"/>
      <c r="D155" s="135" t="s">
        <v>9</v>
      </c>
      <c r="E155" s="103">
        <f t="shared" si="107"/>
        <v>330.2860094362394</v>
      </c>
      <c r="F155" s="54">
        <f t="shared" ref="F155:P155" si="116">F140*$AG$20*$AF$8/10^9</f>
        <v>45.282787891707663</v>
      </c>
      <c r="G155" s="58">
        <f t="shared" si="116"/>
        <v>43.890546801430219</v>
      </c>
      <c r="H155" s="58">
        <f t="shared" si="116"/>
        <v>41.827950439039007</v>
      </c>
      <c r="I155" s="58">
        <f t="shared" si="116"/>
        <v>39.193714351938311</v>
      </c>
      <c r="J155" s="58">
        <f t="shared" si="116"/>
        <v>35.778425587452631</v>
      </c>
      <c r="K155" s="58">
        <f t="shared" si="116"/>
        <v>31.585980069667841</v>
      </c>
      <c r="L155" s="58">
        <f t="shared" si="116"/>
        <v>26.179579161939309</v>
      </c>
      <c r="M155" s="58">
        <f t="shared" si="116"/>
        <v>20.733791430690172</v>
      </c>
      <c r="N155" s="58">
        <f t="shared" si="116"/>
        <v>15.586373170494266</v>
      </c>
      <c r="O155" s="58">
        <f t="shared" si="116"/>
        <v>11.058583427363141</v>
      </c>
      <c r="P155" s="58">
        <f t="shared" si="116"/>
        <v>7.4743882423854506</v>
      </c>
      <c r="Q155" s="58">
        <f t="shared" ref="Q155:AC155" si="117">Q140*$AH$20*$AF$8/10^9</f>
        <v>5.0214988379895109</v>
      </c>
      <c r="R155" s="58">
        <f t="shared" si="117"/>
        <v>3.4025177813849874</v>
      </c>
      <c r="S155" s="58">
        <f t="shared" si="117"/>
        <v>2.0665529099843587</v>
      </c>
      <c r="T155" s="58">
        <f t="shared" si="117"/>
        <v>0.63237420931232824</v>
      </c>
      <c r="U155" s="58">
        <f t="shared" si="117"/>
        <v>0.3132571492786646</v>
      </c>
      <c r="V155" s="58">
        <f t="shared" si="117"/>
        <v>0.15007372915664785</v>
      </c>
      <c r="W155" s="58">
        <f t="shared" si="117"/>
        <v>7.2124149573393914E-2</v>
      </c>
      <c r="X155" s="58">
        <f t="shared" si="117"/>
        <v>2.4908326794087415E-2</v>
      </c>
      <c r="Y155" s="58">
        <f t="shared" si="117"/>
        <v>7.832624516250308E-3</v>
      </c>
      <c r="Z155" s="58">
        <f t="shared" si="117"/>
        <v>2.1024734905841598E-3</v>
      </c>
      <c r="AA155" s="58">
        <f t="shared" si="117"/>
        <v>5.1428407075563838E-4</v>
      </c>
      <c r="AB155" s="58">
        <f t="shared" si="117"/>
        <v>1.0776269737860732E-4</v>
      </c>
      <c r="AC155" s="62">
        <f t="shared" si="117"/>
        <v>2.4623882440503049E-5</v>
      </c>
    </row>
    <row r="156" spans="1:29" x14ac:dyDescent="0.25">
      <c r="A156" s="177"/>
      <c r="C156" s="180"/>
      <c r="D156" s="137" t="s">
        <v>10</v>
      </c>
      <c r="E156" s="138">
        <f t="shared" si="107"/>
        <v>15.306083378542075</v>
      </c>
      <c r="F156" s="139">
        <f t="shared" ref="F156:P156" si="118">F141*$AG$21*$AF$8/10^9</f>
        <v>2.0842168154189125</v>
      </c>
      <c r="G156" s="140">
        <f t="shared" si="118"/>
        <v>2.0148752019022278</v>
      </c>
      <c r="H156" s="140">
        <f t="shared" si="118"/>
        <v>1.915260553767042</v>
      </c>
      <c r="I156" s="140">
        <f t="shared" si="118"/>
        <v>1.7901035265100833</v>
      </c>
      <c r="J156" s="140">
        <f t="shared" si="118"/>
        <v>1.6300441347423591</v>
      </c>
      <c r="K156" s="140">
        <f t="shared" si="118"/>
        <v>1.4355043915334686</v>
      </c>
      <c r="L156" s="140">
        <f t="shared" si="118"/>
        <v>1.1869164238002179</v>
      </c>
      <c r="M156" s="140">
        <f t="shared" si="118"/>
        <v>0.93777459695078835</v>
      </c>
      <c r="N156" s="140">
        <f t="shared" si="118"/>
        <v>0.70330175235115389</v>
      </c>
      <c r="O156" s="140">
        <f t="shared" si="118"/>
        <v>0.49783719321812819</v>
      </c>
      <c r="P156" s="140">
        <f t="shared" si="118"/>
        <v>0.33571343627869127</v>
      </c>
      <c r="Q156" s="140">
        <f t="shared" ref="Q156:AC156" si="119">Q141*$AH$21*$AF$8/10^9</f>
        <v>0.22503257654848274</v>
      </c>
      <c r="R156" s="140">
        <f t="shared" si="119"/>
        <v>0.27519942014319482</v>
      </c>
      <c r="S156" s="140">
        <f t="shared" si="119"/>
        <v>0.15230443513011224</v>
      </c>
      <c r="T156" s="140">
        <f t="shared" si="119"/>
        <v>6.5002366062525893E-2</v>
      </c>
      <c r="U156" s="140">
        <f t="shared" si="119"/>
        <v>3.2152543863847707E-2</v>
      </c>
      <c r="V156" s="140">
        <f t="shared" si="119"/>
        <v>1.5299044514741822E-2</v>
      </c>
      <c r="W156" s="140">
        <f t="shared" si="119"/>
        <v>4.8943570055519081E-3</v>
      </c>
      <c r="X156" s="140">
        <f t="shared" si="119"/>
        <v>2.9612415449211818E-3</v>
      </c>
      <c r="Y156" s="140">
        <f t="shared" si="119"/>
        <v>1.3842361483198363E-3</v>
      </c>
      <c r="Z156" s="140">
        <f t="shared" si="119"/>
        <v>2.6764296494751676E-4</v>
      </c>
      <c r="AA156" s="140">
        <f t="shared" si="119"/>
        <v>2.8389865922541318E-5</v>
      </c>
      <c r="AB156" s="140">
        <f t="shared" si="119"/>
        <v>7.7552915116350328E-6</v>
      </c>
      <c r="AC156" s="141">
        <f t="shared" si="119"/>
        <v>1.3429849204832732E-6</v>
      </c>
    </row>
    <row r="157" spans="1:29" x14ac:dyDescent="0.25">
      <c r="A157" s="177"/>
      <c r="C157" s="178" t="s">
        <v>28</v>
      </c>
      <c r="D157" s="134" t="s">
        <v>8</v>
      </c>
      <c r="E157" s="98">
        <f t="shared" si="107"/>
        <v>9.3547954191263489</v>
      </c>
      <c r="F157" s="53">
        <f t="shared" ref="F157:P157" si="120">F142*$AG$22*$AF$9/10^9</f>
        <v>1.9191342483279739</v>
      </c>
      <c r="G157" s="57">
        <f t="shared" si="120"/>
        <v>1.9715705467419902</v>
      </c>
      <c r="H157" s="57">
        <f t="shared" si="120"/>
        <v>1.7799470253597023</v>
      </c>
      <c r="I157" s="57">
        <f t="shared" si="120"/>
        <v>1.4201994127692406</v>
      </c>
      <c r="J157" s="57">
        <f t="shared" si="120"/>
        <v>1.0035517379124221</v>
      </c>
      <c r="K157" s="57">
        <f t="shared" si="120"/>
        <v>0.62950562910016405</v>
      </c>
      <c r="L157" s="57">
        <f t="shared" si="120"/>
        <v>0.34596646964166827</v>
      </c>
      <c r="M157" s="57">
        <f t="shared" si="120"/>
        <v>0.1691361164032327</v>
      </c>
      <c r="N157" s="57">
        <f t="shared" si="120"/>
        <v>7.3508945575325016E-2</v>
      </c>
      <c r="O157" s="57">
        <f t="shared" si="120"/>
        <v>2.8366922873111756E-2</v>
      </c>
      <c r="P157" s="57">
        <f t="shared" si="120"/>
        <v>9.809077768029334E-3</v>
      </c>
      <c r="Q157" s="57">
        <f t="shared" ref="Q157:AC157" si="121">Q142*$AH$22*$AF$9/10^9</f>
        <v>3.1629679703432281E-3</v>
      </c>
      <c r="R157" s="57">
        <f t="shared" si="121"/>
        <v>7.5544772234161135E-4</v>
      </c>
      <c r="S157" s="57">
        <f t="shared" si="121"/>
        <v>1.531749712349506E-4</v>
      </c>
      <c r="T157" s="57">
        <f t="shared" si="121"/>
        <v>2.3256385333415233E-5</v>
      </c>
      <c r="U157" s="57">
        <f t="shared" si="121"/>
        <v>3.5033773396905871E-6</v>
      </c>
      <c r="V157" s="57">
        <f t="shared" si="121"/>
        <v>7.6052004049716654E-7</v>
      </c>
      <c r="W157" s="57">
        <f t="shared" si="121"/>
        <v>1.4515341711605191E-7</v>
      </c>
      <c r="X157" s="57">
        <f t="shared" si="121"/>
        <v>2.6136221938426506E-8</v>
      </c>
      <c r="Y157" s="57">
        <f t="shared" si="121"/>
        <v>4.0336966033169454E-9</v>
      </c>
      <c r="Z157" s="57">
        <f t="shared" si="121"/>
        <v>3.8352476305866693E-10</v>
      </c>
      <c r="AA157" s="57">
        <f t="shared" si="121"/>
        <v>0</v>
      </c>
      <c r="AB157" s="57">
        <f t="shared" si="121"/>
        <v>0</v>
      </c>
      <c r="AC157" s="61">
        <f t="shared" si="121"/>
        <v>0</v>
      </c>
    </row>
    <row r="158" spans="1:29" x14ac:dyDescent="0.25">
      <c r="A158" s="177"/>
      <c r="C158" s="179"/>
      <c r="D158" s="135" t="s">
        <v>9</v>
      </c>
      <c r="E158" s="103">
        <f t="shared" si="107"/>
        <v>359.41498454615868</v>
      </c>
      <c r="F158" s="54">
        <f t="shared" ref="F158:P158" si="122">F143*$AG$23*$AF$9/10^9</f>
        <v>91.15887679557764</v>
      </c>
      <c r="G158" s="58">
        <f t="shared" si="122"/>
        <v>83.438585288131165</v>
      </c>
      <c r="H158" s="58">
        <f t="shared" si="122"/>
        <v>67.969545723295028</v>
      </c>
      <c r="I158" s="58">
        <f t="shared" si="122"/>
        <v>49.435949024639214</v>
      </c>
      <c r="J158" s="58">
        <f t="shared" si="122"/>
        <v>32.112485972477373</v>
      </c>
      <c r="K158" s="58">
        <f t="shared" si="122"/>
        <v>18.648258152375742</v>
      </c>
      <c r="L158" s="58">
        <f t="shared" si="122"/>
        <v>9.5451527477484586</v>
      </c>
      <c r="M158" s="58">
        <f t="shared" si="122"/>
        <v>4.3685622616626327</v>
      </c>
      <c r="N158" s="58">
        <f t="shared" si="122"/>
        <v>1.785446335156345</v>
      </c>
      <c r="O158" s="58">
        <f t="shared" si="122"/>
        <v>0.65048288657307674</v>
      </c>
      <c r="P158" s="58">
        <f t="shared" si="122"/>
        <v>0.21310031352637296</v>
      </c>
      <c r="Q158" s="58">
        <f t="shared" ref="Q158:AC158" si="123">Q143*$AH$23*$AF$9/10^9</f>
        <v>6.5302980415602729E-2</v>
      </c>
      <c r="R158" s="58">
        <f t="shared" si="123"/>
        <v>1.7851723187494485E-2</v>
      </c>
      <c r="S158" s="58">
        <f t="shared" si="123"/>
        <v>4.3537986301821338E-3</v>
      </c>
      <c r="T158" s="58">
        <f t="shared" si="123"/>
        <v>8.2781657317751271E-4</v>
      </c>
      <c r="U158" s="58">
        <f t="shared" si="123"/>
        <v>1.6641042363530089E-4</v>
      </c>
      <c r="V158" s="58">
        <f t="shared" si="123"/>
        <v>3.0393330363671032E-5</v>
      </c>
      <c r="W158" s="58">
        <f t="shared" si="123"/>
        <v>5.008268803346813E-6</v>
      </c>
      <c r="X158" s="58">
        <f t="shared" si="123"/>
        <v>7.9361470447904985E-7</v>
      </c>
      <c r="Y158" s="58">
        <f t="shared" si="123"/>
        <v>1.0939198538995401E-7</v>
      </c>
      <c r="Z158" s="58">
        <f t="shared" si="123"/>
        <v>1.1159725371369637E-8</v>
      </c>
      <c r="AA158" s="58">
        <f t="shared" si="123"/>
        <v>0</v>
      </c>
      <c r="AB158" s="58">
        <f t="shared" si="123"/>
        <v>0</v>
      </c>
      <c r="AC158" s="62">
        <f t="shared" si="123"/>
        <v>0</v>
      </c>
    </row>
    <row r="159" spans="1:29" x14ac:dyDescent="0.25">
      <c r="A159" s="177"/>
      <c r="C159" s="180"/>
      <c r="D159" s="137" t="s">
        <v>10</v>
      </c>
      <c r="E159" s="138">
        <f t="shared" si="107"/>
        <v>30.266524730073407</v>
      </c>
      <c r="F159" s="139">
        <f t="shared" ref="F159:P159" si="124">F144*$AG$24*$AF$9/10^9</f>
        <v>7.6765369933118022</v>
      </c>
      <c r="G159" s="140">
        <f t="shared" si="124"/>
        <v>7.0264071821584171</v>
      </c>
      <c r="H159" s="140">
        <f t="shared" si="124"/>
        <v>5.7237512188037929</v>
      </c>
      <c r="I159" s="140">
        <f t="shared" si="124"/>
        <v>4.1630272862854092</v>
      </c>
      <c r="J159" s="140">
        <f t="shared" si="124"/>
        <v>2.7042093450507267</v>
      </c>
      <c r="K159" s="140">
        <f t="shared" si="124"/>
        <v>1.5703796338842739</v>
      </c>
      <c r="L159" s="140">
        <f t="shared" si="124"/>
        <v>0.80380233665250178</v>
      </c>
      <c r="M159" s="140">
        <f t="shared" si="124"/>
        <v>0.36787892729790606</v>
      </c>
      <c r="N159" s="140">
        <f t="shared" si="124"/>
        <v>0.15035337559211326</v>
      </c>
      <c r="O159" s="140">
        <f t="shared" si="124"/>
        <v>5.4777506237732788E-2</v>
      </c>
      <c r="P159" s="140">
        <f t="shared" si="124"/>
        <v>1.7945289560115624E-2</v>
      </c>
      <c r="Q159" s="140">
        <f t="shared" ref="Q159:AC159" si="125">Q144*$AH$24*$AF$9/10^9</f>
        <v>5.4991983507875998E-3</v>
      </c>
      <c r="R159" s="140">
        <f t="shared" si="125"/>
        <v>1.5033030052626936E-3</v>
      </c>
      <c r="S159" s="140">
        <f t="shared" si="125"/>
        <v>3.6663567412060079E-4</v>
      </c>
      <c r="T159" s="140">
        <f t="shared" si="125"/>
        <v>6.9710869320211609E-5</v>
      </c>
      <c r="U159" s="140">
        <f t="shared" si="125"/>
        <v>1.4013509358762181E-5</v>
      </c>
      <c r="V159" s="140">
        <f t="shared" si="125"/>
        <v>2.3596363233676385E-6</v>
      </c>
      <c r="W159" s="140">
        <f t="shared" si="125"/>
        <v>3.5598280656658103E-7</v>
      </c>
      <c r="X159" s="140">
        <f t="shared" si="125"/>
        <v>5.1217956536397651E-8</v>
      </c>
      <c r="Y159" s="140">
        <f t="shared" si="125"/>
        <v>6.3460728052184321E-9</v>
      </c>
      <c r="Z159" s="140">
        <f t="shared" si="125"/>
        <v>6.4660373276006802E-10</v>
      </c>
      <c r="AA159" s="140">
        <f t="shared" si="125"/>
        <v>0</v>
      </c>
      <c r="AB159" s="140">
        <f t="shared" si="125"/>
        <v>0</v>
      </c>
      <c r="AC159" s="141">
        <f t="shared" si="125"/>
        <v>0</v>
      </c>
    </row>
    <row r="160" spans="1:29" x14ac:dyDescent="0.25">
      <c r="A160" s="177"/>
      <c r="C160" s="178" t="s">
        <v>32</v>
      </c>
      <c r="D160" s="135" t="s">
        <v>9</v>
      </c>
      <c r="E160" s="103">
        <f t="shared" si="107"/>
        <v>693.58903068085476</v>
      </c>
      <c r="F160" s="54">
        <f t="shared" ref="F160:P160" si="126">F145*$AG$25*$AF$10/10^9</f>
        <v>67.885660855337264</v>
      </c>
      <c r="G160" s="58">
        <f t="shared" si="126"/>
        <v>71.546957448176386</v>
      </c>
      <c r="H160" s="58">
        <f t="shared" si="126"/>
        <v>74.918718092238649</v>
      </c>
      <c r="I160" s="58">
        <f t="shared" si="126"/>
        <v>77.387695885898978</v>
      </c>
      <c r="J160" s="58">
        <f t="shared" si="126"/>
        <v>78.386299865569768</v>
      </c>
      <c r="K160" s="58">
        <f t="shared" si="126"/>
        <v>77.376065878590666</v>
      </c>
      <c r="L160" s="58">
        <f t="shared" si="126"/>
        <v>71.22801217231229</v>
      </c>
      <c r="M160" s="58">
        <f t="shared" si="126"/>
        <v>61.340640458681413</v>
      </c>
      <c r="N160" s="58">
        <f t="shared" si="126"/>
        <v>48.274765203395638</v>
      </c>
      <c r="O160" s="58">
        <f t="shared" si="126"/>
        <v>32.739795611368727</v>
      </c>
      <c r="P160" s="58">
        <f t="shared" si="126"/>
        <v>18.908847222477071</v>
      </c>
      <c r="Q160" s="58">
        <f t="shared" ref="Q160:AC160" si="127">Q145*$AH$25*$AF$10/10^9</f>
        <v>9.151722056113055</v>
      </c>
      <c r="R160" s="58">
        <f t="shared" si="127"/>
        <v>3.8127404988412072</v>
      </c>
      <c r="S160" s="58">
        <f t="shared" si="127"/>
        <v>0.63110943185356416</v>
      </c>
      <c r="T160" s="58">
        <f t="shared" si="127"/>
        <v>0</v>
      </c>
      <c r="U160" s="58">
        <f t="shared" si="127"/>
        <v>0</v>
      </c>
      <c r="V160" s="58">
        <f t="shared" si="127"/>
        <v>0</v>
      </c>
      <c r="W160" s="58">
        <f t="shared" si="127"/>
        <v>0</v>
      </c>
      <c r="X160" s="58">
        <f t="shared" si="127"/>
        <v>0</v>
      </c>
      <c r="Y160" s="58">
        <f t="shared" si="127"/>
        <v>0</v>
      </c>
      <c r="Z160" s="58">
        <f t="shared" si="127"/>
        <v>0</v>
      </c>
      <c r="AA160" s="58">
        <f t="shared" si="127"/>
        <v>0</v>
      </c>
      <c r="AB160" s="58">
        <f t="shared" si="127"/>
        <v>0</v>
      </c>
      <c r="AC160" s="62">
        <f t="shared" si="127"/>
        <v>0</v>
      </c>
    </row>
    <row r="161" spans="1:29" x14ac:dyDescent="0.25">
      <c r="A161" s="177"/>
      <c r="C161" s="180"/>
      <c r="D161" s="137" t="s">
        <v>10</v>
      </c>
      <c r="E161" s="138">
        <f t="shared" si="107"/>
        <v>14.151032975481895</v>
      </c>
      <c r="F161" s="139">
        <f t="shared" ref="F161:P161" si="128">F146*$AG$26*$AF$10/10^9</f>
        <v>1.3854216501089236</v>
      </c>
      <c r="G161" s="140">
        <f t="shared" si="128"/>
        <v>1.4600508442503293</v>
      </c>
      <c r="H161" s="140">
        <f t="shared" si="128"/>
        <v>1.5287626910848109</v>
      </c>
      <c r="I161" s="140">
        <f t="shared" si="128"/>
        <v>1.57904541146572</v>
      </c>
      <c r="J161" s="140">
        <f t="shared" si="128"/>
        <v>1.5993218557947002</v>
      </c>
      <c r="K161" s="140">
        <f t="shared" si="128"/>
        <v>1.5786119793742546</v>
      </c>
      <c r="L161" s="140">
        <f t="shared" si="128"/>
        <v>1.453090466731215</v>
      </c>
      <c r="M161" s="140">
        <f t="shared" si="128"/>
        <v>1.2513052102049615</v>
      </c>
      <c r="N161" s="140">
        <f t="shared" si="128"/>
        <v>0.98470982706500498</v>
      </c>
      <c r="O161" s="140">
        <f t="shared" si="128"/>
        <v>0.66778592094141553</v>
      </c>
      <c r="P161" s="140">
        <f t="shared" si="128"/>
        <v>0.3856555429690196</v>
      </c>
      <c r="Q161" s="140">
        <f t="shared" ref="Q161:AC161" si="129">Q146*$AH$26*$AF$10/10^9</f>
        <v>0.18664253068605838</v>
      </c>
      <c r="R161" s="140">
        <f t="shared" si="129"/>
        <v>7.7758027965686496E-2</v>
      </c>
      <c r="S161" s="140">
        <f t="shared" si="129"/>
        <v>1.2871016839795224E-2</v>
      </c>
      <c r="T161" s="140">
        <f t="shared" si="129"/>
        <v>0</v>
      </c>
      <c r="U161" s="140">
        <f t="shared" si="129"/>
        <v>0</v>
      </c>
      <c r="V161" s="140">
        <f t="shared" si="129"/>
        <v>0</v>
      </c>
      <c r="W161" s="140">
        <f t="shared" si="129"/>
        <v>0</v>
      </c>
      <c r="X161" s="140">
        <f t="shared" si="129"/>
        <v>0</v>
      </c>
      <c r="Y161" s="140">
        <f t="shared" si="129"/>
        <v>0</v>
      </c>
      <c r="Z161" s="140">
        <f t="shared" si="129"/>
        <v>0</v>
      </c>
      <c r="AA161" s="140">
        <f t="shared" si="129"/>
        <v>0</v>
      </c>
      <c r="AB161" s="140">
        <f t="shared" si="129"/>
        <v>0</v>
      </c>
      <c r="AC161" s="141">
        <f t="shared" si="129"/>
        <v>0</v>
      </c>
    </row>
    <row r="162" spans="1:29" x14ac:dyDescent="0.25">
      <c r="E162" s="131"/>
    </row>
    <row r="163" spans="1:29" x14ac:dyDescent="0.25">
      <c r="C163" s="2" t="s">
        <v>165</v>
      </c>
      <c r="E163" s="131"/>
      <c r="F163" s="2" t="s">
        <v>166</v>
      </c>
    </row>
    <row r="164" spans="1:29" x14ac:dyDescent="0.25">
      <c r="C164" s="122" t="s">
        <v>30</v>
      </c>
      <c r="D164" s="122" t="s">
        <v>120</v>
      </c>
      <c r="E164" s="122" t="s">
        <v>168</v>
      </c>
      <c r="F164" s="122" t="s">
        <v>169</v>
      </c>
      <c r="G164" s="122" t="s">
        <v>170</v>
      </c>
      <c r="H164" s="122" t="s">
        <v>171</v>
      </c>
      <c r="I164" s="122" t="s">
        <v>172</v>
      </c>
      <c r="J164" s="122" t="s">
        <v>173</v>
      </c>
      <c r="K164" s="122" t="s">
        <v>174</v>
      </c>
      <c r="L164" s="122" t="s">
        <v>175</v>
      </c>
      <c r="M164" s="122" t="s">
        <v>176</v>
      </c>
      <c r="N164" s="122" t="s">
        <v>177</v>
      </c>
      <c r="O164" s="122" t="s">
        <v>178</v>
      </c>
      <c r="P164" s="122" t="s">
        <v>179</v>
      </c>
      <c r="Q164" s="122" t="s">
        <v>180</v>
      </c>
      <c r="R164" s="122" t="s">
        <v>181</v>
      </c>
      <c r="S164" s="122" t="s">
        <v>182</v>
      </c>
      <c r="T164" s="122" t="s">
        <v>183</v>
      </c>
      <c r="U164" s="122" t="s">
        <v>184</v>
      </c>
      <c r="V164" s="122" t="s">
        <v>185</v>
      </c>
      <c r="W164" s="122" t="s">
        <v>186</v>
      </c>
      <c r="X164" s="122" t="s">
        <v>187</v>
      </c>
      <c r="Y164" s="122" t="s">
        <v>188</v>
      </c>
      <c r="Z164" s="122" t="s">
        <v>189</v>
      </c>
      <c r="AA164" s="122" t="s">
        <v>190</v>
      </c>
      <c r="AB164" s="122" t="s">
        <v>191</v>
      </c>
      <c r="AC164" s="122" t="s">
        <v>192</v>
      </c>
    </row>
    <row r="165" spans="1:29" ht="15" customHeight="1" x14ac:dyDescent="0.25">
      <c r="A165" s="163" t="s">
        <v>20</v>
      </c>
      <c r="C165" s="126" t="s">
        <v>25</v>
      </c>
      <c r="D165" s="127" t="s">
        <v>8</v>
      </c>
      <c r="E165" s="128">
        <f>SUM(F165:AC165)</f>
        <v>284769501.6577943</v>
      </c>
      <c r="F165" s="129">
        <v>32443914.348981705</v>
      </c>
      <c r="G165" s="130">
        <v>33542818.591867242</v>
      </c>
      <c r="H165" s="130">
        <v>34589273.218497939</v>
      </c>
      <c r="I165" s="130">
        <v>35399159.360848419</v>
      </c>
      <c r="J165" s="130">
        <v>35442822.01347807</v>
      </c>
      <c r="K165" s="130">
        <v>34274177.204569146</v>
      </c>
      <c r="L165" s="130">
        <v>30497425.411118541</v>
      </c>
      <c r="M165" s="130">
        <v>24277006.17496267</v>
      </c>
      <c r="N165" s="130">
        <v>15610029.813093182</v>
      </c>
      <c r="O165" s="130">
        <v>6875883.5512484359</v>
      </c>
      <c r="P165" s="130">
        <v>1650799.6054641709</v>
      </c>
      <c r="Q165" s="130">
        <v>162513.56354077838</v>
      </c>
      <c r="R165" s="130">
        <v>3668.1083444530896</v>
      </c>
      <c r="S165" s="130">
        <v>10.690149182678768</v>
      </c>
      <c r="T165" s="130">
        <v>1.6304514187234621E-3</v>
      </c>
      <c r="U165" s="130">
        <v>6.398846825497853E-9</v>
      </c>
      <c r="V165" s="130">
        <v>1.5723470799514305E-16</v>
      </c>
      <c r="W165" s="130">
        <v>5.1155408079104607E-27</v>
      </c>
      <c r="X165" s="130">
        <v>3.4842997781548336E-41</v>
      </c>
      <c r="Y165" s="130">
        <v>4.7354420978941439E-60</v>
      </c>
      <c r="Z165" s="130">
        <v>9.260842401146774E-85</v>
      </c>
      <c r="AA165" s="130">
        <v>9.4566230725663122E-117</v>
      </c>
      <c r="AB165" s="130">
        <v>1.7049435159539274E-157</v>
      </c>
      <c r="AC165" s="132">
        <v>8.3016990655955723E-209</v>
      </c>
    </row>
    <row r="166" spans="1:29" x14ac:dyDescent="0.25">
      <c r="A166" s="164"/>
      <c r="C166" s="178" t="s">
        <v>27</v>
      </c>
      <c r="D166" s="134" t="s">
        <v>8</v>
      </c>
      <c r="E166" s="98">
        <f t="shared" ref="E166:E176" si="130">SUM(F166:AC166)</f>
        <v>5069433.4424445601</v>
      </c>
      <c r="F166" s="53">
        <v>401847.41441894788</v>
      </c>
      <c r="G166" s="57">
        <v>422513.48819676699</v>
      </c>
      <c r="H166" s="57">
        <v>435544.18806204566</v>
      </c>
      <c r="I166" s="57">
        <v>442514.14915356034</v>
      </c>
      <c r="J166" s="57">
        <v>440997.98644254979</v>
      </c>
      <c r="K166" s="57">
        <v>429970.12154837314</v>
      </c>
      <c r="L166" s="57">
        <v>397029.23268656945</v>
      </c>
      <c r="M166" s="57">
        <v>357231.32425716682</v>
      </c>
      <c r="N166" s="57">
        <v>312543.46713218436</v>
      </c>
      <c r="O166" s="57">
        <v>265687.84631945466</v>
      </c>
      <c r="P166" s="57">
        <v>223507.99253778928</v>
      </c>
      <c r="Q166" s="57">
        <v>200687.23234767868</v>
      </c>
      <c r="R166" s="57">
        <v>172500.51257937739</v>
      </c>
      <c r="S166" s="57">
        <v>140707.33733940378</v>
      </c>
      <c r="T166" s="57">
        <v>78653.081993740852</v>
      </c>
      <c r="U166" s="57">
        <v>62360.826310829914</v>
      </c>
      <c r="V166" s="57">
        <v>53417.878179745836</v>
      </c>
      <c r="W166" s="57">
        <v>55192.746282924069</v>
      </c>
      <c r="X166" s="57">
        <v>47339.870938920118</v>
      </c>
      <c r="Y166" s="57">
        <v>42687.455585206233</v>
      </c>
      <c r="Z166" s="57">
        <v>30806.928895230554</v>
      </c>
      <c r="AA166" s="57">
        <v>24327.274585781037</v>
      </c>
      <c r="AB166" s="57">
        <v>17115.159452754197</v>
      </c>
      <c r="AC166" s="61">
        <v>14249.927197558969</v>
      </c>
    </row>
    <row r="167" spans="1:29" x14ac:dyDescent="0.25">
      <c r="A167" s="164"/>
      <c r="C167" s="179"/>
      <c r="D167" s="135" t="s">
        <v>9</v>
      </c>
      <c r="E167" s="103">
        <f t="shared" si="130"/>
        <v>5042555.8134371778</v>
      </c>
      <c r="F167" s="54">
        <v>412655.04659158469</v>
      </c>
      <c r="G167" s="136">
        <v>433876.93164460128</v>
      </c>
      <c r="H167" s="136">
        <v>447258.09043046209</v>
      </c>
      <c r="I167" s="136">
        <v>454415.50768825226</v>
      </c>
      <c r="J167" s="136">
        <v>452858.56798501412</v>
      </c>
      <c r="K167" s="136">
        <v>441534.11014747334</v>
      </c>
      <c r="L167" s="136">
        <v>407707.28050943546</v>
      </c>
      <c r="M167" s="136">
        <v>366839.01268462103</v>
      </c>
      <c r="N167" s="136">
        <v>320949.28165163175</v>
      </c>
      <c r="O167" s="136">
        <v>272833.4852180219</v>
      </c>
      <c r="P167" s="136">
        <v>229519.20994100606</v>
      </c>
      <c r="Q167" s="136">
        <v>206084.68847438885</v>
      </c>
      <c r="R167" s="136">
        <v>177139.89066830932</v>
      </c>
      <c r="S167" s="136">
        <v>144491.64225562246</v>
      </c>
      <c r="T167" s="136">
        <v>80768.446057142224</v>
      </c>
      <c r="U167" s="136">
        <v>64038.012348529512</v>
      </c>
      <c r="V167" s="136">
        <v>42603.215726177659</v>
      </c>
      <c r="W167" s="136">
        <v>34174.138794358456</v>
      </c>
      <c r="X167" s="136">
        <v>22498.15648582342</v>
      </c>
      <c r="Y167" s="136">
        <v>15224.871292240594</v>
      </c>
      <c r="Z167" s="136">
        <v>7925.4339896443735</v>
      </c>
      <c r="AA167" s="136">
        <v>4202.4082777740741</v>
      </c>
      <c r="AB167" s="136">
        <v>1711.5159452754187</v>
      </c>
      <c r="AC167" s="62">
        <v>1246.8686297864099</v>
      </c>
    </row>
    <row r="168" spans="1:29" x14ac:dyDescent="0.25">
      <c r="A168" s="164"/>
      <c r="C168" s="180"/>
      <c r="D168" s="137" t="s">
        <v>10</v>
      </c>
      <c r="E168" s="138">
        <f t="shared" si="130"/>
        <v>2060517.5902574447</v>
      </c>
      <c r="F168" s="139">
        <v>167027.04266802236</v>
      </c>
      <c r="G168" s="140">
        <v>175616.85328471975</v>
      </c>
      <c r="H168" s="140">
        <v>181033.03660280624</v>
      </c>
      <c r="I168" s="140">
        <v>183930.08644524511</v>
      </c>
      <c r="J168" s="140">
        <v>183299.89656536299</v>
      </c>
      <c r="K168" s="140">
        <v>178716.18744064408</v>
      </c>
      <c r="L168" s="140">
        <v>165024.37544429538</v>
      </c>
      <c r="M168" s="140">
        <v>148482.4575152038</v>
      </c>
      <c r="N168" s="140">
        <v>129908.04257327956</v>
      </c>
      <c r="O168" s="140">
        <v>110432.60115967554</v>
      </c>
      <c r="P168" s="140">
        <v>92900.63259516914</v>
      </c>
      <c r="Q168" s="140">
        <v>83415.231049157403</v>
      </c>
      <c r="R168" s="140">
        <v>71699.479556220438</v>
      </c>
      <c r="S168" s="140">
        <v>58484.71234156147</v>
      </c>
      <c r="T168" s="140">
        <v>32691.990070748037</v>
      </c>
      <c r="U168" s="140">
        <v>25920.14785535718</v>
      </c>
      <c r="V168" s="140">
        <v>18679.871510708668</v>
      </c>
      <c r="W168" s="140">
        <v>16482.217383119787</v>
      </c>
      <c r="X168" s="140">
        <v>12186.501429821019</v>
      </c>
      <c r="Y168" s="140">
        <v>9539.634543872271</v>
      </c>
      <c r="Z168" s="140">
        <v>6007.9902824723467</v>
      </c>
      <c r="AA168" s="140">
        <v>4155.7148524654731</v>
      </c>
      <c r="AB168" s="140">
        <v>2567.2739179131286</v>
      </c>
      <c r="AC168" s="141">
        <v>2315.6131696033322</v>
      </c>
    </row>
    <row r="169" spans="1:29" x14ac:dyDescent="0.25">
      <c r="A169" s="164"/>
      <c r="C169" s="178" t="s">
        <v>26</v>
      </c>
      <c r="D169" s="134" t="s">
        <v>8</v>
      </c>
      <c r="E169" s="98">
        <f t="shared" si="130"/>
        <v>65334136.386181772</v>
      </c>
      <c r="F169" s="53">
        <v>8718241.4770746417</v>
      </c>
      <c r="G169" s="57">
        <v>8526435.2060096674</v>
      </c>
      <c r="H169" s="57">
        <v>8197465.6482931422</v>
      </c>
      <c r="I169" s="57">
        <v>7747557.8448386444</v>
      </c>
      <c r="J169" s="57">
        <v>7132254.6737957345</v>
      </c>
      <c r="K169" s="57">
        <v>6348656.4557551146</v>
      </c>
      <c r="L169" s="57">
        <v>5304681.3181534838</v>
      </c>
      <c r="M169" s="57">
        <v>4234619.4571822686</v>
      </c>
      <c r="N169" s="57">
        <v>3208130.5849735104</v>
      </c>
      <c r="O169" s="57">
        <v>2293571.8833822459</v>
      </c>
      <c r="P169" s="57">
        <v>1561820.7305870785</v>
      </c>
      <c r="Q169" s="57">
        <v>1056988.9573997969</v>
      </c>
      <c r="R169" s="57">
        <v>576853.65143736498</v>
      </c>
      <c r="S169" s="57">
        <v>287831.29821231123</v>
      </c>
      <c r="T169" s="57">
        <v>72269.255250690578</v>
      </c>
      <c r="U169" s="57">
        <v>35660.729629141933</v>
      </c>
      <c r="V169" s="57">
        <v>16827.132150809382</v>
      </c>
      <c r="W169" s="57">
        <v>8267.750356856026</v>
      </c>
      <c r="X169" s="57">
        <v>3973.1969173249768</v>
      </c>
      <c r="Y169" s="57">
        <v>1518.7213258802294</v>
      </c>
      <c r="Z169" s="57">
        <v>384.84794280288838</v>
      </c>
      <c r="AA169" s="57">
        <v>97.641155263093452</v>
      </c>
      <c r="AB169" s="57">
        <v>22.526203244857584</v>
      </c>
      <c r="AC169" s="61">
        <v>5.398154743508921</v>
      </c>
    </row>
    <row r="170" spans="1:29" x14ac:dyDescent="0.25">
      <c r="A170" s="164"/>
      <c r="C170" s="179"/>
      <c r="D170" s="135" t="s">
        <v>9</v>
      </c>
      <c r="E170" s="103">
        <f t="shared" si="130"/>
        <v>53316349.925648108</v>
      </c>
      <c r="F170" s="54">
        <v>7014930.0646538138</v>
      </c>
      <c r="G170" s="136">
        <v>6875259.0867366968</v>
      </c>
      <c r="H170" s="136">
        <v>6623820.2318720883</v>
      </c>
      <c r="I170" s="136">
        <v>6273100.4345577359</v>
      </c>
      <c r="J170" s="136">
        <v>5786483.0697511025</v>
      </c>
      <c r="K170" s="136">
        <v>5160868.9147601202</v>
      </c>
      <c r="L170" s="136">
        <v>4320528.8658921439</v>
      </c>
      <c r="M170" s="136">
        <v>3455514.7488909555</v>
      </c>
      <c r="N170" s="136">
        <v>2622744.1818574332</v>
      </c>
      <c r="O170" s="136">
        <v>1878482.5790639608</v>
      </c>
      <c r="P170" s="136">
        <v>1281453.5846135409</v>
      </c>
      <c r="Q170" s="136">
        <v>868771.42525770084</v>
      </c>
      <c r="R170" s="136">
        <v>588670.89643338881</v>
      </c>
      <c r="S170" s="136">
        <v>357535.10553362605</v>
      </c>
      <c r="T170" s="136">
        <v>109407.30264919173</v>
      </c>
      <c r="U170" s="136">
        <v>54196.73862952675</v>
      </c>
      <c r="V170" s="136">
        <v>25964.313002880255</v>
      </c>
      <c r="W170" s="136">
        <v>12478.226569791335</v>
      </c>
      <c r="X170" s="136">
        <v>4309.3990993230818</v>
      </c>
      <c r="Y170" s="136">
        <v>1355.1253488322332</v>
      </c>
      <c r="Z170" s="136">
        <v>363.74973885539094</v>
      </c>
      <c r="AA170" s="136">
        <v>88.976482829695229</v>
      </c>
      <c r="AB170" s="136">
        <v>18.644065290416492</v>
      </c>
      <c r="AC170" s="62">
        <v>4.2601872734434343</v>
      </c>
    </row>
    <row r="171" spans="1:29" x14ac:dyDescent="0.25">
      <c r="A171" s="164"/>
      <c r="C171" s="180"/>
      <c r="D171" s="137" t="s">
        <v>10</v>
      </c>
      <c r="E171" s="138">
        <f t="shared" si="130"/>
        <v>1225106.6534765137</v>
      </c>
      <c r="F171" s="139">
        <v>159040.8693941684</v>
      </c>
      <c r="G171" s="140">
        <v>155689.83027306397</v>
      </c>
      <c r="H171" s="140">
        <v>149822.46176834748</v>
      </c>
      <c r="I171" s="140">
        <v>141729.01268417953</v>
      </c>
      <c r="J171" s="140">
        <v>130589.95301990496</v>
      </c>
      <c r="K171" s="140">
        <v>116344.65549949749</v>
      </c>
      <c r="L171" s="140">
        <v>97296.809124025953</v>
      </c>
      <c r="M171" s="140">
        <v>77735.905073849819</v>
      </c>
      <c r="N171" s="140">
        <v>58941.452018348871</v>
      </c>
      <c r="O171" s="140">
        <v>42173.191996827853</v>
      </c>
      <c r="P171" s="140">
        <v>28741.184590648634</v>
      </c>
      <c r="Q171" s="140">
        <v>19466.485860595392</v>
      </c>
      <c r="R171" s="140">
        <v>23806.178213079133</v>
      </c>
      <c r="S171" s="140">
        <v>13175.124146203481</v>
      </c>
      <c r="T171" s="140">
        <v>5623.0420469313058</v>
      </c>
      <c r="U171" s="140">
        <v>2781.3619259383831</v>
      </c>
      <c r="V171" s="140">
        <v>1323.4467573306074</v>
      </c>
      <c r="W171" s="140">
        <v>423.38728421729309</v>
      </c>
      <c r="X171" s="140">
        <v>256.1627634014863</v>
      </c>
      <c r="Y171" s="140">
        <v>119.74361144635262</v>
      </c>
      <c r="Z171" s="140">
        <v>23.152505618297297</v>
      </c>
      <c r="AA171" s="140">
        <v>2.4558707545450966</v>
      </c>
      <c r="AB171" s="140">
        <v>0.67087296813451847</v>
      </c>
      <c r="AC171" s="141">
        <v>0.11617516613177105</v>
      </c>
    </row>
    <row r="172" spans="1:29" x14ac:dyDescent="0.25">
      <c r="A172" s="164"/>
      <c r="C172" s="178" t="s">
        <v>28</v>
      </c>
      <c r="D172" s="134" t="s">
        <v>8</v>
      </c>
      <c r="E172" s="98">
        <f t="shared" si="130"/>
        <v>220117.57791257452</v>
      </c>
      <c r="F172" s="53">
        <v>21644.371221744062</v>
      </c>
      <c r="G172" s="57">
        <v>36014.245331312617</v>
      </c>
      <c r="H172" s="57">
        <v>42444.442326869757</v>
      </c>
      <c r="I172" s="57">
        <v>40337.774537364618</v>
      </c>
      <c r="J172" s="57">
        <v>32309.426127505176</v>
      </c>
      <c r="K172" s="57">
        <v>22284.552014647801</v>
      </c>
      <c r="L172" s="57">
        <v>13196.714624717377</v>
      </c>
      <c r="M172" s="57">
        <v>6853.5530008855985</v>
      </c>
      <c r="N172" s="57">
        <v>3131.3901137513699</v>
      </c>
      <c r="O172" s="57">
        <v>1260.3690061657046</v>
      </c>
      <c r="P172" s="57">
        <v>451.79231640727147</v>
      </c>
      <c r="Q172" s="57">
        <v>150.28576574003341</v>
      </c>
      <c r="R172" s="57">
        <v>32.267867537204403</v>
      </c>
      <c r="S172" s="57">
        <v>5.6682648563707803</v>
      </c>
      <c r="T172" s="57">
        <v>0.66197015181042318</v>
      </c>
      <c r="U172" s="57">
        <v>5.0048247709865532E-2</v>
      </c>
      <c r="V172" s="57">
        <v>1.0864572007102379E-2</v>
      </c>
      <c r="W172" s="57">
        <v>2.0736202445150271E-3</v>
      </c>
      <c r="X172" s="57">
        <v>3.7337459912037863E-4</v>
      </c>
      <c r="Y172" s="57">
        <v>5.762423719024208E-5</v>
      </c>
      <c r="Z172" s="57">
        <v>5.4789251865523848E-6</v>
      </c>
      <c r="AA172" s="57">
        <v>0</v>
      </c>
      <c r="AB172" s="57">
        <v>0</v>
      </c>
      <c r="AC172" s="61">
        <v>0</v>
      </c>
    </row>
    <row r="173" spans="1:29" x14ac:dyDescent="0.25">
      <c r="A173" s="164"/>
      <c r="C173" s="179"/>
      <c r="D173" s="135" t="s">
        <v>9</v>
      </c>
      <c r="E173" s="103">
        <f t="shared" si="130"/>
        <v>8399092.5841683038</v>
      </c>
      <c r="F173" s="54">
        <v>2056215.2660656611</v>
      </c>
      <c r="G173" s="136">
        <v>1917170.2913356796</v>
      </c>
      <c r="H173" s="136">
        <v>1590128.7451442825</v>
      </c>
      <c r="I173" s="136">
        <v>1177046.4053485519</v>
      </c>
      <c r="J173" s="136">
        <v>777811.07891813654</v>
      </c>
      <c r="K173" s="136">
        <v>459316.70326048607</v>
      </c>
      <c r="L173" s="136">
        <v>238980.26025290677</v>
      </c>
      <c r="M173" s="136">
        <v>111137.59178398082</v>
      </c>
      <c r="N173" s="136">
        <v>46137.813633976715</v>
      </c>
      <c r="O173" s="136">
        <v>17068.064079176933</v>
      </c>
      <c r="P173" s="136">
        <v>5675.795275520828</v>
      </c>
      <c r="Q173" s="136">
        <v>1764.9454166379114</v>
      </c>
      <c r="R173" s="136">
        <v>489.44118407272026</v>
      </c>
      <c r="S173" s="136">
        <v>121.05480371551474</v>
      </c>
      <c r="T173" s="136">
        <v>23.335488684889274</v>
      </c>
      <c r="U173" s="136">
        <v>4.7545835324371684</v>
      </c>
      <c r="V173" s="136">
        <v>0.86838086753345811</v>
      </c>
      <c r="W173" s="136">
        <v>0.1430933943813375</v>
      </c>
      <c r="X173" s="136">
        <v>2.2674705842258565E-2</v>
      </c>
      <c r="Y173" s="136">
        <v>3.1254852968558289E-3</v>
      </c>
      <c r="Z173" s="136">
        <v>3.1884929632484678E-4</v>
      </c>
      <c r="AA173" s="136">
        <v>0</v>
      </c>
      <c r="AB173" s="136">
        <v>0</v>
      </c>
      <c r="AC173" s="62">
        <v>0</v>
      </c>
    </row>
    <row r="174" spans="1:29" x14ac:dyDescent="0.25">
      <c r="A174" s="164"/>
      <c r="C174" s="180"/>
      <c r="D174" s="137" t="s">
        <v>10</v>
      </c>
      <c r="E174" s="138">
        <f t="shared" si="130"/>
        <v>353645.999481929</v>
      </c>
      <c r="F174" s="139">
        <v>86577.484886975217</v>
      </c>
      <c r="G174" s="140">
        <v>80722.959635186475</v>
      </c>
      <c r="H174" s="140">
        <v>66952.789269232919</v>
      </c>
      <c r="I174" s="140">
        <v>49559.848646254803</v>
      </c>
      <c r="J174" s="140">
        <v>32749.940164974163</v>
      </c>
      <c r="K174" s="140">
        <v>19339.650663599408</v>
      </c>
      <c r="L174" s="140">
        <v>10062.32674749081</v>
      </c>
      <c r="M174" s="140">
        <v>4679.4775487991919</v>
      </c>
      <c r="N174" s="140">
        <v>1942.6447845884929</v>
      </c>
      <c r="O174" s="140">
        <v>718.65532964955514</v>
      </c>
      <c r="P174" s="140">
        <v>238.98085370614012</v>
      </c>
      <c r="Q174" s="140">
        <v>74.313491226859426</v>
      </c>
      <c r="R174" s="140">
        <v>20.608049855693487</v>
      </c>
      <c r="S174" s="140">
        <v>5.0970443669690422</v>
      </c>
      <c r="T174" s="140">
        <v>0.98254689199533796</v>
      </c>
      <c r="U174" s="140">
        <v>0.20019299083945974</v>
      </c>
      <c r="V174" s="140">
        <v>3.3709090333823404E-2</v>
      </c>
      <c r="W174" s="140">
        <v>5.0854686652368718E-3</v>
      </c>
      <c r="X174" s="140">
        <v>7.3168509337710925E-4</v>
      </c>
      <c r="Y174" s="140">
        <v>9.0658182931691888E-5</v>
      </c>
      <c r="Z174" s="140">
        <v>9.2371961822866853E-6</v>
      </c>
      <c r="AA174" s="140">
        <v>0</v>
      </c>
      <c r="AB174" s="140">
        <v>0</v>
      </c>
      <c r="AC174" s="141">
        <v>0</v>
      </c>
    </row>
    <row r="175" spans="1:29" x14ac:dyDescent="0.25">
      <c r="A175" s="164"/>
      <c r="C175" s="178" t="s">
        <v>32</v>
      </c>
      <c r="D175" s="135" t="s">
        <v>9</v>
      </c>
      <c r="E175" s="103">
        <f t="shared" si="130"/>
        <v>2014727.4005092515</v>
      </c>
      <c r="F175" s="54">
        <v>174782.93830866384</v>
      </c>
      <c r="G175" s="136">
        <v>189636.92662639992</v>
      </c>
      <c r="H175" s="136">
        <v>204248.65103630724</v>
      </c>
      <c r="I175" s="136">
        <v>216832.95011792524</v>
      </c>
      <c r="J175" s="136">
        <v>225550.97163932581</v>
      </c>
      <c r="K175" s="136">
        <v>228479.25833733377</v>
      </c>
      <c r="L175" s="136">
        <v>215688.67895705259</v>
      </c>
      <c r="M175" s="136">
        <v>190360.6349277499</v>
      </c>
      <c r="N175" s="136">
        <v>153437.40802148613</v>
      </c>
      <c r="O175" s="136">
        <v>106515.35628087117</v>
      </c>
      <c r="P175" s="136">
        <v>62933.4451711199</v>
      </c>
      <c r="Q175" s="136">
        <v>31143.37951739108</v>
      </c>
      <c r="R175" s="136">
        <v>12970.536775346407</v>
      </c>
      <c r="S175" s="136">
        <v>2146.2647922786159</v>
      </c>
      <c r="T175" s="136">
        <v>0</v>
      </c>
      <c r="U175" s="136">
        <v>0</v>
      </c>
      <c r="V175" s="136">
        <v>0</v>
      </c>
      <c r="W175" s="136">
        <v>0</v>
      </c>
      <c r="X175" s="136">
        <v>0</v>
      </c>
      <c r="Y175" s="136">
        <v>0</v>
      </c>
      <c r="Z175" s="136">
        <v>0</v>
      </c>
      <c r="AA175" s="136">
        <v>0</v>
      </c>
      <c r="AB175" s="136">
        <v>0</v>
      </c>
      <c r="AC175" s="62">
        <v>0</v>
      </c>
    </row>
    <row r="176" spans="1:29" x14ac:dyDescent="0.25">
      <c r="A176" s="164"/>
      <c r="C176" s="180"/>
      <c r="D176" s="137" t="s">
        <v>10</v>
      </c>
      <c r="E176" s="138">
        <f t="shared" si="130"/>
        <v>39855.028809552081</v>
      </c>
      <c r="F176" s="139">
        <v>3566.9987409931396</v>
      </c>
      <c r="G176" s="140">
        <v>3840.0946403456956</v>
      </c>
      <c r="H176" s="140">
        <v>4105.4606191738549</v>
      </c>
      <c r="I176" s="140">
        <v>4327.8066705324109</v>
      </c>
      <c r="J176" s="140">
        <v>4471.6950643173759</v>
      </c>
      <c r="K176" s="140">
        <v>4500.8449887368724</v>
      </c>
      <c r="L176" s="140">
        <v>4222.9905732351381</v>
      </c>
      <c r="M176" s="140">
        <v>3705.379540552402</v>
      </c>
      <c r="N176" s="140">
        <v>2970.0192196462822</v>
      </c>
      <c r="O176" s="140">
        <v>2050.762402140459</v>
      </c>
      <c r="P176" s="140">
        <v>1205.4688722028661</v>
      </c>
      <c r="Q176" s="140">
        <v>593.61104594074197</v>
      </c>
      <c r="R176" s="140">
        <v>251.55515351981799</v>
      </c>
      <c r="S176" s="140">
        <v>42.34127821502031</v>
      </c>
      <c r="T176" s="140">
        <v>0</v>
      </c>
      <c r="U176" s="140">
        <v>0</v>
      </c>
      <c r="V176" s="140">
        <v>0</v>
      </c>
      <c r="W176" s="140">
        <v>0</v>
      </c>
      <c r="X176" s="140">
        <v>0</v>
      </c>
      <c r="Y176" s="140">
        <v>0</v>
      </c>
      <c r="Z176" s="140">
        <v>0</v>
      </c>
      <c r="AA176" s="140">
        <v>0</v>
      </c>
      <c r="AB176" s="140">
        <v>0</v>
      </c>
      <c r="AC176" s="141">
        <v>0</v>
      </c>
    </row>
    <row r="178" spans="1:29" x14ac:dyDescent="0.25">
      <c r="C178" s="2" t="s">
        <v>202</v>
      </c>
      <c r="E178" s="131"/>
      <c r="F178" s="2" t="s">
        <v>166</v>
      </c>
    </row>
    <row r="179" spans="1:29" x14ac:dyDescent="0.25">
      <c r="C179" s="51" t="s">
        <v>30</v>
      </c>
      <c r="D179" s="51" t="s">
        <v>120</v>
      </c>
      <c r="E179" s="51" t="s">
        <v>7</v>
      </c>
      <c r="F179" s="51" t="s">
        <v>169</v>
      </c>
      <c r="G179" s="51" t="s">
        <v>170</v>
      </c>
      <c r="H179" s="51" t="s">
        <v>171</v>
      </c>
      <c r="I179" s="51" t="s">
        <v>172</v>
      </c>
      <c r="J179" s="51" t="s">
        <v>173</v>
      </c>
      <c r="K179" s="51" t="s">
        <v>174</v>
      </c>
      <c r="L179" s="51" t="s">
        <v>175</v>
      </c>
      <c r="M179" s="51" t="s">
        <v>176</v>
      </c>
      <c r="N179" s="51" t="s">
        <v>177</v>
      </c>
      <c r="O179" s="51" t="s">
        <v>178</v>
      </c>
      <c r="P179" s="51" t="s">
        <v>179</v>
      </c>
      <c r="Q179" s="51" t="s">
        <v>180</v>
      </c>
      <c r="R179" s="51" t="s">
        <v>181</v>
      </c>
      <c r="S179" s="51" t="s">
        <v>182</v>
      </c>
      <c r="T179" s="51" t="s">
        <v>183</v>
      </c>
      <c r="U179" s="51" t="s">
        <v>184</v>
      </c>
      <c r="V179" s="51" t="s">
        <v>185</v>
      </c>
      <c r="W179" s="51" t="s">
        <v>186</v>
      </c>
      <c r="X179" s="51" t="s">
        <v>187</v>
      </c>
      <c r="Y179" s="51" t="s">
        <v>188</v>
      </c>
      <c r="Z179" s="51" t="s">
        <v>189</v>
      </c>
      <c r="AA179" s="51" t="s">
        <v>190</v>
      </c>
      <c r="AB179" s="51" t="s">
        <v>191</v>
      </c>
      <c r="AC179" s="51" t="s">
        <v>192</v>
      </c>
    </row>
    <row r="180" spans="1:29" ht="15" customHeight="1" x14ac:dyDescent="0.25">
      <c r="A180" s="176" t="s">
        <v>20</v>
      </c>
      <c r="C180" s="126" t="s">
        <v>25</v>
      </c>
      <c r="D180" s="127" t="s">
        <v>8</v>
      </c>
      <c r="E180" s="128">
        <f>SUM(F180:AC180)</f>
        <v>2782.0416439331188</v>
      </c>
      <c r="F180" s="129">
        <f t="shared" ref="F180:P180" si="131">F165*$AG$15*$AF$6/10^9</f>
        <v>316.81482361780633</v>
      </c>
      <c r="G180" s="130">
        <f t="shared" si="131"/>
        <v>327.54562354958364</v>
      </c>
      <c r="H180" s="130">
        <f t="shared" si="131"/>
        <v>337.76425297863238</v>
      </c>
      <c r="I180" s="130">
        <f t="shared" si="131"/>
        <v>345.67279115868479</v>
      </c>
      <c r="J180" s="130">
        <f t="shared" si="131"/>
        <v>346.09915696161335</v>
      </c>
      <c r="K180" s="130">
        <f t="shared" si="131"/>
        <v>334.68734040261774</v>
      </c>
      <c r="L180" s="130">
        <f t="shared" si="131"/>
        <v>297.80735913957255</v>
      </c>
      <c r="M180" s="130">
        <f t="shared" si="131"/>
        <v>237.06496529851046</v>
      </c>
      <c r="N180" s="130">
        <f t="shared" si="131"/>
        <v>152.43194112485492</v>
      </c>
      <c r="O180" s="130">
        <f t="shared" si="131"/>
        <v>67.143002877940972</v>
      </c>
      <c r="P180" s="130">
        <f t="shared" si="131"/>
        <v>16.120058147357629</v>
      </c>
      <c r="Q180" s="130">
        <f t="shared" ref="Q180:AC180" si="132">Q165*$AH$15*$AF$6/10^9</f>
        <v>2.8263489523447234</v>
      </c>
      <c r="R180" s="130">
        <f t="shared" si="132"/>
        <v>6.379377788876385E-2</v>
      </c>
      <c r="S180" s="130">
        <f t="shared" si="132"/>
        <v>1.859173553553364E-4</v>
      </c>
      <c r="T180" s="130">
        <f t="shared" si="132"/>
        <v>2.8355938782929434E-8</v>
      </c>
      <c r="U180" s="130">
        <f t="shared" si="132"/>
        <v>1.1128532060600702E-13</v>
      </c>
      <c r="V180" s="130">
        <f t="shared" si="132"/>
        <v>2.7345419208827505E-21</v>
      </c>
      <c r="W180" s="130">
        <f t="shared" si="132"/>
        <v>8.8966748916846491E-32</v>
      </c>
      <c r="X180" s="130">
        <f t="shared" si="132"/>
        <v>6.0597077641287548E-46</v>
      </c>
      <c r="Y180" s="130">
        <f t="shared" si="132"/>
        <v>8.2356275505052568E-65</v>
      </c>
      <c r="Z180" s="130">
        <f t="shared" si="132"/>
        <v>1.6105961649006007E-89</v>
      </c>
      <c r="AA180" s="130">
        <f t="shared" si="132"/>
        <v>1.6446452918472947E-121</v>
      </c>
      <c r="AB180" s="130">
        <f t="shared" si="132"/>
        <v>2.9651465484689669E-162</v>
      </c>
      <c r="AC180" s="132">
        <f t="shared" si="132"/>
        <v>1.443787087398381E-213</v>
      </c>
    </row>
    <row r="181" spans="1:29" x14ac:dyDescent="0.25">
      <c r="A181" s="177"/>
      <c r="C181" s="178" t="s">
        <v>27</v>
      </c>
      <c r="D181" s="134" t="s">
        <v>8</v>
      </c>
      <c r="E181" s="98">
        <f t="shared" ref="E181:E191" si="133">SUM(F181:AC181)</f>
        <v>116.95361583092041</v>
      </c>
      <c r="F181" s="53">
        <f t="shared" ref="F181:P181" si="134">F166*$AG$16*$AF$7/10^9</f>
        <v>5.9232308885352918</v>
      </c>
      <c r="G181" s="57">
        <f t="shared" si="134"/>
        <v>6.2278488160203453</v>
      </c>
      <c r="H181" s="57">
        <f t="shared" si="134"/>
        <v>6.4199213320345523</v>
      </c>
      <c r="I181" s="57">
        <f t="shared" si="134"/>
        <v>6.5226585585234798</v>
      </c>
      <c r="J181" s="57">
        <f t="shared" si="134"/>
        <v>6.5003103201631838</v>
      </c>
      <c r="K181" s="57">
        <f t="shared" si="134"/>
        <v>6.3377595916230192</v>
      </c>
      <c r="L181" s="57">
        <f t="shared" si="134"/>
        <v>5.852210889800034</v>
      </c>
      <c r="M181" s="57">
        <f t="shared" si="134"/>
        <v>5.2655897195506389</v>
      </c>
      <c r="N181" s="57">
        <f t="shared" si="134"/>
        <v>4.6068907055283974</v>
      </c>
      <c r="O181" s="57">
        <f t="shared" si="134"/>
        <v>3.9162388547487623</v>
      </c>
      <c r="P181" s="57">
        <f t="shared" si="134"/>
        <v>3.2945078100070142</v>
      </c>
      <c r="Q181" s="57">
        <f t="shared" ref="Q181:AC181" si="135">Q166*$AH$16*$AF$7/10^9</f>
        <v>11.973702687175727</v>
      </c>
      <c r="R181" s="57">
        <f t="shared" si="135"/>
        <v>10.291984332279682</v>
      </c>
      <c r="S181" s="57">
        <f t="shared" si="135"/>
        <v>8.3950922213495165</v>
      </c>
      <c r="T181" s="57">
        <f t="shared" si="135"/>
        <v>4.692718157533557</v>
      </c>
      <c r="U181" s="57">
        <f t="shared" si="135"/>
        <v>3.7206651605962007</v>
      </c>
      <c r="V181" s="57">
        <f t="shared" si="135"/>
        <v>3.187097574777265</v>
      </c>
      <c r="W181" s="57">
        <f t="shared" si="135"/>
        <v>3.2929924178512402</v>
      </c>
      <c r="X181" s="57">
        <f t="shared" si="135"/>
        <v>2.8244623897642605</v>
      </c>
      <c r="Y181" s="57">
        <f t="shared" si="135"/>
        <v>2.5468830063079526</v>
      </c>
      <c r="Z181" s="57">
        <f t="shared" si="135"/>
        <v>1.8380492021405881</v>
      </c>
      <c r="AA181" s="57">
        <f t="shared" si="135"/>
        <v>1.4514503472487468</v>
      </c>
      <c r="AB181" s="57">
        <f t="shared" si="135"/>
        <v>1.0211503160094</v>
      </c>
      <c r="AC181" s="61">
        <f t="shared" si="135"/>
        <v>0.85020053135155937</v>
      </c>
    </row>
    <row r="182" spans="1:29" x14ac:dyDescent="0.25">
      <c r="A182" s="177"/>
      <c r="C182" s="179"/>
      <c r="D182" s="135" t="s">
        <v>9</v>
      </c>
      <c r="E182" s="103">
        <f t="shared" si="133"/>
        <v>79.108738446481169</v>
      </c>
      <c r="F182" s="54">
        <f t="shared" ref="F182:P182" si="136">F167*$AG$17*$AF$7/10^9</f>
        <v>3.0412676933799792</v>
      </c>
      <c r="G182" s="58">
        <f t="shared" si="136"/>
        <v>3.1976729862207116</v>
      </c>
      <c r="H182" s="58">
        <f t="shared" si="136"/>
        <v>3.2962921264725056</v>
      </c>
      <c r="I182" s="58">
        <f t="shared" si="136"/>
        <v>3.3490422916624194</v>
      </c>
      <c r="J182" s="58">
        <f t="shared" si="136"/>
        <v>3.3375676460495538</v>
      </c>
      <c r="K182" s="58">
        <f t="shared" si="136"/>
        <v>3.2541063917868787</v>
      </c>
      <c r="L182" s="58">
        <f t="shared" si="136"/>
        <v>3.0048026573545394</v>
      </c>
      <c r="M182" s="58">
        <f t="shared" si="136"/>
        <v>2.7036035234856568</v>
      </c>
      <c r="N182" s="58">
        <f t="shared" si="136"/>
        <v>2.3653962057725257</v>
      </c>
      <c r="O182" s="58">
        <f t="shared" si="136"/>
        <v>2.0107827860568217</v>
      </c>
      <c r="P182" s="58">
        <f t="shared" si="136"/>
        <v>1.6915565772652146</v>
      </c>
      <c r="Q182" s="58">
        <f t="shared" ref="Q182:AC182" si="137">Q167*$AH$17*$AF$7/10^9</f>
        <v>12.295733810791699</v>
      </c>
      <c r="R182" s="58">
        <f t="shared" si="137"/>
        <v>10.568785866888673</v>
      </c>
      <c r="S182" s="58">
        <f t="shared" si="137"/>
        <v>8.6208770977183296</v>
      </c>
      <c r="T182" s="58">
        <f t="shared" si="137"/>
        <v>4.8189281813303051</v>
      </c>
      <c r="U182" s="58">
        <f t="shared" si="137"/>
        <v>3.8207319497564902</v>
      </c>
      <c r="V182" s="58">
        <f t="shared" si="137"/>
        <v>2.5418569614788007</v>
      </c>
      <c r="W182" s="58">
        <f t="shared" si="137"/>
        <v>2.0389487299572058</v>
      </c>
      <c r="X182" s="58">
        <f t="shared" si="137"/>
        <v>1.3423187594919255</v>
      </c>
      <c r="Y182" s="58">
        <f t="shared" si="137"/>
        <v>0.90836910834459661</v>
      </c>
      <c r="Z182" s="58">
        <f t="shared" si="137"/>
        <v>0.47285913084114706</v>
      </c>
      <c r="AA182" s="58">
        <f t="shared" si="137"/>
        <v>0.25073038628097344</v>
      </c>
      <c r="AB182" s="58">
        <f t="shared" si="137"/>
        <v>0.10211503160093995</v>
      </c>
      <c r="AC182" s="62">
        <f t="shared" si="137"/>
        <v>7.4392546493261463E-2</v>
      </c>
    </row>
    <row r="183" spans="1:29" x14ac:dyDescent="0.25">
      <c r="A183" s="177"/>
      <c r="C183" s="180"/>
      <c r="D183" s="137" t="s">
        <v>10</v>
      </c>
      <c r="E183" s="138">
        <f t="shared" si="133"/>
        <v>45.832289090816488</v>
      </c>
      <c r="F183" s="139">
        <f t="shared" ref="F183:P183" si="138">F168*$AG$18*$AF$7/10^9</f>
        <v>2.4619786089266502</v>
      </c>
      <c r="G183" s="140">
        <f t="shared" si="138"/>
        <v>2.5885924174167694</v>
      </c>
      <c r="H183" s="140">
        <f t="shared" si="138"/>
        <v>2.6684269595253638</v>
      </c>
      <c r="I183" s="140">
        <f t="shared" si="138"/>
        <v>2.7111294742029135</v>
      </c>
      <c r="J183" s="140">
        <f t="shared" si="138"/>
        <v>2.7018404753734502</v>
      </c>
      <c r="K183" s="140">
        <f t="shared" si="138"/>
        <v>2.6342766028750941</v>
      </c>
      <c r="L183" s="140">
        <f t="shared" si="138"/>
        <v>2.4324592940489138</v>
      </c>
      <c r="M183" s="140">
        <f t="shared" si="138"/>
        <v>2.1886314237741042</v>
      </c>
      <c r="N183" s="140">
        <f t="shared" si="138"/>
        <v>1.9148445475301406</v>
      </c>
      <c r="O183" s="140">
        <f t="shared" si="138"/>
        <v>1.6277765410936174</v>
      </c>
      <c r="P183" s="140">
        <f t="shared" si="138"/>
        <v>1.3693553244527932</v>
      </c>
      <c r="Q183" s="140">
        <f t="shared" ref="Q183:AC183" si="139">Q168*$AH$18*$AF$7/10^9</f>
        <v>4.9768446377014026</v>
      </c>
      <c r="R183" s="140">
        <f t="shared" si="139"/>
        <v>4.2778418985025581</v>
      </c>
      <c r="S183" s="140">
        <f t="shared" si="139"/>
        <v>3.4894026347907525</v>
      </c>
      <c r="T183" s="140">
        <f t="shared" si="139"/>
        <v>1.9505185495860755</v>
      </c>
      <c r="U183" s="140">
        <f t="shared" si="139"/>
        <v>1.5464867415681027</v>
      </c>
      <c r="V183" s="140">
        <f t="shared" si="139"/>
        <v>1.1145065138791665</v>
      </c>
      <c r="W183" s="140">
        <f t="shared" si="139"/>
        <v>0.98338677683776732</v>
      </c>
      <c r="X183" s="140">
        <f t="shared" si="139"/>
        <v>0.72708932805812632</v>
      </c>
      <c r="Y183" s="140">
        <f t="shared" si="139"/>
        <v>0.56916798560832327</v>
      </c>
      <c r="Z183" s="140">
        <f t="shared" si="139"/>
        <v>0.35845772821828886</v>
      </c>
      <c r="AA183" s="140">
        <f t="shared" si="139"/>
        <v>0.24794449310007372</v>
      </c>
      <c r="AB183" s="140">
        <f t="shared" si="139"/>
        <v>0.15317254740140993</v>
      </c>
      <c r="AC183" s="141">
        <f t="shared" si="139"/>
        <v>0.13815758634462838</v>
      </c>
    </row>
    <row r="184" spans="1:29" x14ac:dyDescent="0.25">
      <c r="A184" s="177"/>
      <c r="C184" s="178" t="s">
        <v>26</v>
      </c>
      <c r="D184" s="134" t="s">
        <v>8</v>
      </c>
      <c r="E184" s="98">
        <f t="shared" si="133"/>
        <v>755.26261662426123</v>
      </c>
      <c r="F184" s="53">
        <f t="shared" ref="F184:P184" si="140">F169*$AG$19*$AF$8/10^9</f>
        <v>100.78287147498287</v>
      </c>
      <c r="G184" s="57">
        <f t="shared" si="140"/>
        <v>98.565590981471757</v>
      </c>
      <c r="H184" s="57">
        <f t="shared" si="140"/>
        <v>94.762702894268728</v>
      </c>
      <c r="I184" s="57">
        <f t="shared" si="140"/>
        <v>89.56176868633473</v>
      </c>
      <c r="J184" s="57">
        <f t="shared" si="140"/>
        <v>82.448864029078692</v>
      </c>
      <c r="K184" s="57">
        <f t="shared" si="140"/>
        <v>73.390468628529135</v>
      </c>
      <c r="L184" s="57">
        <f t="shared" si="140"/>
        <v>61.322116037854272</v>
      </c>
      <c r="M184" s="57">
        <f t="shared" si="140"/>
        <v>48.952200925027022</v>
      </c>
      <c r="N184" s="57">
        <f t="shared" si="140"/>
        <v>37.085989562293776</v>
      </c>
      <c r="O184" s="57">
        <f t="shared" si="140"/>
        <v>26.513690971898761</v>
      </c>
      <c r="P184" s="57">
        <f t="shared" si="140"/>
        <v>18.054647645586627</v>
      </c>
      <c r="Q184" s="57">
        <f t="shared" ref="Q184:AC184" si="141">Q169*$AH$19*$AF$8/10^9</f>
        <v>12.218792347541653</v>
      </c>
      <c r="R184" s="57">
        <f t="shared" si="141"/>
        <v>6.6684282106159394</v>
      </c>
      <c r="S184" s="57">
        <f t="shared" si="141"/>
        <v>3.3273298073343178</v>
      </c>
      <c r="T184" s="57">
        <f t="shared" si="141"/>
        <v>0.83543259069798304</v>
      </c>
      <c r="U184" s="57">
        <f t="shared" si="141"/>
        <v>0.41223803451288077</v>
      </c>
      <c r="V184" s="57">
        <f t="shared" si="141"/>
        <v>0.19452164766335645</v>
      </c>
      <c r="W184" s="57">
        <f t="shared" si="141"/>
        <v>9.5575194125255655E-2</v>
      </c>
      <c r="X184" s="57">
        <f t="shared" si="141"/>
        <v>4.5930156364276727E-2</v>
      </c>
      <c r="Y184" s="57">
        <f t="shared" si="141"/>
        <v>1.7556418527175453E-2</v>
      </c>
      <c r="Z184" s="57">
        <f t="shared" si="141"/>
        <v>4.4488422188013891E-3</v>
      </c>
      <c r="AA184" s="57">
        <f t="shared" si="141"/>
        <v>1.1287317548413602E-3</v>
      </c>
      <c r="AB184" s="57">
        <f t="shared" si="141"/>
        <v>2.6040290951055369E-4</v>
      </c>
      <c r="AC184" s="61">
        <f t="shared" si="141"/>
        <v>6.2402668834963125E-5</v>
      </c>
    </row>
    <row r="185" spans="1:29" x14ac:dyDescent="0.25">
      <c r="A185" s="177"/>
      <c r="C185" s="179"/>
      <c r="D185" s="135" t="s">
        <v>9</v>
      </c>
      <c r="E185" s="103">
        <f t="shared" si="133"/>
        <v>308.16850257024606</v>
      </c>
      <c r="F185" s="54">
        <f t="shared" ref="F185:P185" si="142">F170*$AG$20*$AF$8/10^9</f>
        <v>40.546295773699043</v>
      </c>
      <c r="G185" s="58">
        <f t="shared" si="142"/>
        <v>39.738997521338106</v>
      </c>
      <c r="H185" s="58">
        <f t="shared" si="142"/>
        <v>38.285680940220672</v>
      </c>
      <c r="I185" s="58">
        <f t="shared" si="142"/>
        <v>36.258520511743711</v>
      </c>
      <c r="J185" s="58">
        <f t="shared" si="142"/>
        <v>33.445872143161374</v>
      </c>
      <c r="K185" s="58">
        <f t="shared" si="142"/>
        <v>29.829822327313497</v>
      </c>
      <c r="L185" s="58">
        <f t="shared" si="142"/>
        <v>24.972656844856591</v>
      </c>
      <c r="M185" s="58">
        <f t="shared" si="142"/>
        <v>19.972875248589723</v>
      </c>
      <c r="N185" s="58">
        <f t="shared" si="142"/>
        <v>15.159461371135963</v>
      </c>
      <c r="O185" s="58">
        <f t="shared" si="142"/>
        <v>10.857629306989693</v>
      </c>
      <c r="P185" s="58">
        <f t="shared" si="142"/>
        <v>7.4068017190662658</v>
      </c>
      <c r="Q185" s="58">
        <f t="shared" ref="Q185:AC185" si="143">Q170*$AH$20*$AF$8/10^9</f>
        <v>5.0214988379895109</v>
      </c>
      <c r="R185" s="58">
        <f t="shared" si="143"/>
        <v>3.4025177813849874</v>
      </c>
      <c r="S185" s="58">
        <f t="shared" si="143"/>
        <v>2.0665529099843587</v>
      </c>
      <c r="T185" s="58">
        <f t="shared" si="143"/>
        <v>0.63237420931232824</v>
      </c>
      <c r="U185" s="58">
        <f t="shared" si="143"/>
        <v>0.3132571492786646</v>
      </c>
      <c r="V185" s="58">
        <f t="shared" si="143"/>
        <v>0.15007372915664785</v>
      </c>
      <c r="W185" s="58">
        <f t="shared" si="143"/>
        <v>7.2124149573393914E-2</v>
      </c>
      <c r="X185" s="58">
        <f t="shared" si="143"/>
        <v>2.4908326794087415E-2</v>
      </c>
      <c r="Y185" s="58">
        <f t="shared" si="143"/>
        <v>7.832624516250308E-3</v>
      </c>
      <c r="Z185" s="58">
        <f t="shared" si="143"/>
        <v>2.1024734905841598E-3</v>
      </c>
      <c r="AA185" s="58">
        <f t="shared" si="143"/>
        <v>5.1428407075563838E-4</v>
      </c>
      <c r="AB185" s="58">
        <f t="shared" si="143"/>
        <v>1.0776269737860732E-4</v>
      </c>
      <c r="AC185" s="62">
        <f t="shared" si="143"/>
        <v>2.4623882440503049E-5</v>
      </c>
    </row>
    <row r="186" spans="1:29" x14ac:dyDescent="0.25">
      <c r="A186" s="177"/>
      <c r="C186" s="180"/>
      <c r="D186" s="137" t="s">
        <v>10</v>
      </c>
      <c r="E186" s="138">
        <f t="shared" si="133"/>
        <v>14.162232914188499</v>
      </c>
      <c r="F186" s="139">
        <f t="shared" ref="F186:P186" si="144">F171*$AG$21*$AF$8/10^9</f>
        <v>1.8385124501965868</v>
      </c>
      <c r="G186" s="140">
        <f t="shared" si="144"/>
        <v>1.7997744379566194</v>
      </c>
      <c r="H186" s="140">
        <f t="shared" si="144"/>
        <v>1.7319476580420969</v>
      </c>
      <c r="I186" s="140">
        <f t="shared" si="144"/>
        <v>1.6383873866291154</v>
      </c>
      <c r="J186" s="140">
        <f t="shared" si="144"/>
        <v>1.5096198569101014</v>
      </c>
      <c r="K186" s="140">
        <f t="shared" si="144"/>
        <v>1.3449442175741908</v>
      </c>
      <c r="L186" s="140">
        <f t="shared" si="144"/>
        <v>1.12475111347374</v>
      </c>
      <c r="M186" s="140">
        <f t="shared" si="144"/>
        <v>0.89862706265370396</v>
      </c>
      <c r="N186" s="140">
        <f t="shared" si="144"/>
        <v>0.68136318533211293</v>
      </c>
      <c r="O186" s="140">
        <f t="shared" si="144"/>
        <v>0.48752209948332997</v>
      </c>
      <c r="P186" s="140">
        <f t="shared" si="144"/>
        <v>0.33224809386789822</v>
      </c>
      <c r="Q186" s="140">
        <f t="shared" ref="Q186:AC186" si="145">Q171*$AH$21*$AF$8/10^9</f>
        <v>0.22503257654848274</v>
      </c>
      <c r="R186" s="140">
        <f t="shared" si="145"/>
        <v>0.27519942014319482</v>
      </c>
      <c r="S186" s="140">
        <f t="shared" si="145"/>
        <v>0.15230443513011224</v>
      </c>
      <c r="T186" s="140">
        <f t="shared" si="145"/>
        <v>6.5002366062525893E-2</v>
      </c>
      <c r="U186" s="140">
        <f t="shared" si="145"/>
        <v>3.2152543863847707E-2</v>
      </c>
      <c r="V186" s="140">
        <f t="shared" si="145"/>
        <v>1.5299044514741822E-2</v>
      </c>
      <c r="W186" s="140">
        <f t="shared" si="145"/>
        <v>4.8943570055519081E-3</v>
      </c>
      <c r="X186" s="140">
        <f t="shared" si="145"/>
        <v>2.9612415449211818E-3</v>
      </c>
      <c r="Y186" s="140">
        <f t="shared" si="145"/>
        <v>1.3842361483198363E-3</v>
      </c>
      <c r="Z186" s="140">
        <f t="shared" si="145"/>
        <v>2.6764296494751676E-4</v>
      </c>
      <c r="AA186" s="140">
        <f t="shared" si="145"/>
        <v>2.8389865922541318E-5</v>
      </c>
      <c r="AB186" s="140">
        <f t="shared" si="145"/>
        <v>7.7552915116350328E-6</v>
      </c>
      <c r="AC186" s="141">
        <f t="shared" si="145"/>
        <v>1.3429849204832732E-6</v>
      </c>
    </row>
    <row r="187" spans="1:29" x14ac:dyDescent="0.25">
      <c r="A187" s="177"/>
      <c r="C187" s="178" t="s">
        <v>28</v>
      </c>
      <c r="D187" s="134" t="s">
        <v>8</v>
      </c>
      <c r="E187" s="98">
        <f t="shared" si="133"/>
        <v>15.408230453880213</v>
      </c>
      <c r="F187" s="53">
        <f t="shared" ref="F187:P187" si="146">F172*$AG$22*$AF$9/10^9</f>
        <v>1.5151059855220845</v>
      </c>
      <c r="G187" s="57">
        <f t="shared" si="146"/>
        <v>2.520997173191883</v>
      </c>
      <c r="H187" s="57">
        <f t="shared" si="146"/>
        <v>2.9711109628808834</v>
      </c>
      <c r="I187" s="57">
        <f t="shared" si="146"/>
        <v>2.8236442176155232</v>
      </c>
      <c r="J187" s="57">
        <f t="shared" si="146"/>
        <v>2.261659828925362</v>
      </c>
      <c r="K187" s="57">
        <f t="shared" si="146"/>
        <v>1.5599186410253461</v>
      </c>
      <c r="L187" s="57">
        <f t="shared" si="146"/>
        <v>0.92377002373021644</v>
      </c>
      <c r="M187" s="57">
        <f t="shared" si="146"/>
        <v>0.47974871006199188</v>
      </c>
      <c r="N187" s="57">
        <f t="shared" si="146"/>
        <v>0.21919730796259587</v>
      </c>
      <c r="O187" s="57">
        <f t="shared" si="146"/>
        <v>8.8225830431599317E-2</v>
      </c>
      <c r="P187" s="57">
        <f t="shared" si="146"/>
        <v>3.1625462148509004E-2</v>
      </c>
      <c r="Q187" s="57">
        <f t="shared" ref="Q187:AC187" si="147">Q172*$AH$22*$AF$9/10^9</f>
        <v>1.0520003601802337E-2</v>
      </c>
      <c r="R187" s="57">
        <f t="shared" si="147"/>
        <v>2.2587507276043083E-3</v>
      </c>
      <c r="S187" s="57">
        <f t="shared" si="147"/>
        <v>3.9677853994595462E-4</v>
      </c>
      <c r="T187" s="57">
        <f t="shared" si="147"/>
        <v>4.6337910626729621E-5</v>
      </c>
      <c r="U187" s="57">
        <f t="shared" si="147"/>
        <v>3.5033773396905871E-6</v>
      </c>
      <c r="V187" s="57">
        <f t="shared" si="147"/>
        <v>7.6052004049716654E-7</v>
      </c>
      <c r="W187" s="57">
        <f t="shared" si="147"/>
        <v>1.4515341711605191E-7</v>
      </c>
      <c r="X187" s="57">
        <f t="shared" si="147"/>
        <v>2.6136221938426506E-8</v>
      </c>
      <c r="Y187" s="57">
        <f t="shared" si="147"/>
        <v>4.0336966033169454E-9</v>
      </c>
      <c r="Z187" s="57">
        <f t="shared" si="147"/>
        <v>3.8352476305866693E-10</v>
      </c>
      <c r="AA187" s="57">
        <f t="shared" si="147"/>
        <v>0</v>
      </c>
      <c r="AB187" s="57">
        <f t="shared" si="147"/>
        <v>0</v>
      </c>
      <c r="AC187" s="61">
        <f t="shared" si="147"/>
        <v>0</v>
      </c>
    </row>
    <row r="188" spans="1:29" x14ac:dyDescent="0.25">
      <c r="A188" s="177"/>
      <c r="C188" s="179"/>
      <c r="D188" s="135" t="s">
        <v>9</v>
      </c>
      <c r="E188" s="103">
        <f t="shared" si="133"/>
        <v>293.96824044589067</v>
      </c>
      <c r="F188" s="54">
        <f t="shared" ref="F188:P188" si="148">F173*$AG$23*$AF$9/10^9</f>
        <v>71.967534312298142</v>
      </c>
      <c r="G188" s="58">
        <f t="shared" si="148"/>
        <v>67.100960196748787</v>
      </c>
      <c r="H188" s="58">
        <f t="shared" si="148"/>
        <v>55.654506080049892</v>
      </c>
      <c r="I188" s="58">
        <f t="shared" si="148"/>
        <v>41.196624187199319</v>
      </c>
      <c r="J188" s="58">
        <f t="shared" si="148"/>
        <v>27.223387762134777</v>
      </c>
      <c r="K188" s="58">
        <f t="shared" si="148"/>
        <v>16.076084614117011</v>
      </c>
      <c r="L188" s="58">
        <f t="shared" si="148"/>
        <v>8.364309108851737</v>
      </c>
      <c r="M188" s="58">
        <f t="shared" si="148"/>
        <v>3.8898157124393289</v>
      </c>
      <c r="N188" s="58">
        <f t="shared" si="148"/>
        <v>1.6148234771891852</v>
      </c>
      <c r="O188" s="58">
        <f t="shared" si="148"/>
        <v>0.59738224277119267</v>
      </c>
      <c r="P188" s="58">
        <f t="shared" si="148"/>
        <v>0.19865283464322897</v>
      </c>
      <c r="Q188" s="58">
        <f t="shared" ref="Q188:AC188" si="149">Q173*$AH$23*$AF$9/10^9</f>
        <v>6.1773089582326898E-2</v>
      </c>
      <c r="R188" s="58">
        <f t="shared" si="149"/>
        <v>1.7130441442545209E-2</v>
      </c>
      <c r="S188" s="58">
        <f t="shared" si="149"/>
        <v>4.2369181300430155E-3</v>
      </c>
      <c r="T188" s="58">
        <f t="shared" si="149"/>
        <v>8.1674210397112465E-4</v>
      </c>
      <c r="U188" s="58">
        <f t="shared" si="149"/>
        <v>1.6641042363530089E-4</v>
      </c>
      <c r="V188" s="58">
        <f t="shared" si="149"/>
        <v>3.0393330363671032E-5</v>
      </c>
      <c r="W188" s="58">
        <f t="shared" si="149"/>
        <v>5.008268803346813E-6</v>
      </c>
      <c r="X188" s="58">
        <f t="shared" si="149"/>
        <v>7.9361470447904985E-7</v>
      </c>
      <c r="Y188" s="58">
        <f t="shared" si="149"/>
        <v>1.0939198538995401E-7</v>
      </c>
      <c r="Z188" s="58">
        <f t="shared" si="149"/>
        <v>1.1159725371369637E-8</v>
      </c>
      <c r="AA188" s="58">
        <f t="shared" si="149"/>
        <v>0</v>
      </c>
      <c r="AB188" s="58">
        <f t="shared" si="149"/>
        <v>0</v>
      </c>
      <c r="AC188" s="62">
        <f t="shared" si="149"/>
        <v>0</v>
      </c>
    </row>
    <row r="189" spans="1:29" x14ac:dyDescent="0.25">
      <c r="A189" s="177"/>
      <c r="C189" s="180"/>
      <c r="D189" s="137" t="s">
        <v>10</v>
      </c>
      <c r="E189" s="138">
        <f t="shared" si="133"/>
        <v>24.755219963735033</v>
      </c>
      <c r="F189" s="139">
        <f t="shared" ref="F189:P189" si="150">F174*$AG$24*$AF$9/10^9</f>
        <v>6.0604239420882653</v>
      </c>
      <c r="G189" s="140">
        <f t="shared" si="150"/>
        <v>5.6506071744630537</v>
      </c>
      <c r="H189" s="140">
        <f t="shared" si="150"/>
        <v>4.6866952488463038</v>
      </c>
      <c r="I189" s="140">
        <f t="shared" si="150"/>
        <v>3.4691894052378363</v>
      </c>
      <c r="J189" s="140">
        <f t="shared" si="150"/>
        <v>2.2924958115481915</v>
      </c>
      <c r="K189" s="140">
        <f t="shared" si="150"/>
        <v>1.3537755464519587</v>
      </c>
      <c r="L189" s="140">
        <f t="shared" si="150"/>
        <v>0.70436287232435668</v>
      </c>
      <c r="M189" s="140">
        <f t="shared" si="150"/>
        <v>0.32756342841594344</v>
      </c>
      <c r="N189" s="140">
        <f t="shared" si="150"/>
        <v>0.13598513492119449</v>
      </c>
      <c r="O189" s="140">
        <f t="shared" si="150"/>
        <v>5.0305873075468861E-2</v>
      </c>
      <c r="P189" s="140">
        <f t="shared" si="150"/>
        <v>1.6728659759429807E-2</v>
      </c>
      <c r="Q189" s="140">
        <f t="shared" ref="Q189:AC189" si="151">Q174*$AH$24*$AF$9/10^9</f>
        <v>5.2019443858801603E-3</v>
      </c>
      <c r="R189" s="140">
        <f t="shared" si="151"/>
        <v>1.442563489898544E-3</v>
      </c>
      <c r="S189" s="140">
        <f t="shared" si="151"/>
        <v>3.5679310568783294E-4</v>
      </c>
      <c r="T189" s="140">
        <f t="shared" si="151"/>
        <v>6.8778282439673657E-5</v>
      </c>
      <c r="U189" s="140">
        <f t="shared" si="151"/>
        <v>1.4013509358762181E-5</v>
      </c>
      <c r="V189" s="140">
        <f t="shared" si="151"/>
        <v>2.3596363233676385E-6</v>
      </c>
      <c r="W189" s="140">
        <f t="shared" si="151"/>
        <v>3.5598280656658103E-7</v>
      </c>
      <c r="X189" s="140">
        <f t="shared" si="151"/>
        <v>5.1217956536397651E-8</v>
      </c>
      <c r="Y189" s="140">
        <f t="shared" si="151"/>
        <v>6.3460728052184321E-9</v>
      </c>
      <c r="Z189" s="140">
        <f t="shared" si="151"/>
        <v>6.4660373276006802E-10</v>
      </c>
      <c r="AA189" s="140">
        <f t="shared" si="151"/>
        <v>0</v>
      </c>
      <c r="AB189" s="140">
        <f t="shared" si="151"/>
        <v>0</v>
      </c>
      <c r="AC189" s="141">
        <f t="shared" si="151"/>
        <v>0</v>
      </c>
    </row>
    <row r="190" spans="1:29" x14ac:dyDescent="0.25">
      <c r="A190" s="177"/>
      <c r="C190" s="178" t="s">
        <v>32</v>
      </c>
      <c r="D190" s="135" t="s">
        <v>9</v>
      </c>
      <c r="E190" s="103">
        <f t="shared" si="133"/>
        <v>592.81799171932141</v>
      </c>
      <c r="F190" s="54">
        <f t="shared" ref="F190:P190" si="152">F175*$AG$25*$AF$10/10^9</f>
        <v>51.428530951013066</v>
      </c>
      <c r="G190" s="58">
        <f t="shared" si="152"/>
        <v>55.79920239833482</v>
      </c>
      <c r="H190" s="58">
        <f t="shared" si="152"/>
        <v>60.098589560115606</v>
      </c>
      <c r="I190" s="58">
        <f t="shared" si="152"/>
        <v>63.801422462906537</v>
      </c>
      <c r="J190" s="58">
        <f t="shared" si="152"/>
        <v>66.366633026269184</v>
      </c>
      <c r="K190" s="58">
        <f t="shared" si="152"/>
        <v>67.22825879214335</v>
      </c>
      <c r="L190" s="58">
        <f t="shared" si="152"/>
        <v>63.464729503154565</v>
      </c>
      <c r="M190" s="58">
        <f t="shared" si="152"/>
        <v>56.012147981786185</v>
      </c>
      <c r="N190" s="58">
        <f t="shared" si="152"/>
        <v>45.147773368706822</v>
      </c>
      <c r="O190" s="58">
        <f t="shared" si="152"/>
        <v>31.341321700262501</v>
      </c>
      <c r="P190" s="58">
        <f t="shared" si="152"/>
        <v>18.517680639520346</v>
      </c>
      <c r="Q190" s="58">
        <f t="shared" ref="Q190:AC190" si="153">Q175*$AH$25*$AF$10/10^9</f>
        <v>9.1636991169057431</v>
      </c>
      <c r="R190" s="58">
        <f t="shared" si="153"/>
        <v>3.8164803639137048</v>
      </c>
      <c r="S190" s="58">
        <f t="shared" si="153"/>
        <v>0.63152185428901808</v>
      </c>
      <c r="T190" s="58">
        <f t="shared" si="153"/>
        <v>0</v>
      </c>
      <c r="U190" s="58">
        <f t="shared" si="153"/>
        <v>0</v>
      </c>
      <c r="V190" s="58">
        <f t="shared" si="153"/>
        <v>0</v>
      </c>
      <c r="W190" s="58">
        <f t="shared" si="153"/>
        <v>0</v>
      </c>
      <c r="X190" s="58">
        <f t="shared" si="153"/>
        <v>0</v>
      </c>
      <c r="Y190" s="58">
        <f t="shared" si="153"/>
        <v>0</v>
      </c>
      <c r="Z190" s="58">
        <f t="shared" si="153"/>
        <v>0</v>
      </c>
      <c r="AA190" s="58">
        <f t="shared" si="153"/>
        <v>0</v>
      </c>
      <c r="AB190" s="58">
        <f t="shared" si="153"/>
        <v>0</v>
      </c>
      <c r="AC190" s="62">
        <f t="shared" si="153"/>
        <v>0</v>
      </c>
    </row>
    <row r="191" spans="1:29" x14ac:dyDescent="0.25">
      <c r="A191" s="177"/>
      <c r="C191" s="180"/>
      <c r="D191" s="137" t="s">
        <v>10</v>
      </c>
      <c r="E191" s="138">
        <f t="shared" si="133"/>
        <v>11.727034700983541</v>
      </c>
      <c r="F191" s="139">
        <f t="shared" ref="F191:P191" si="154">F176*$AG$26*$AF$10/10^9</f>
        <v>1.0495618561431239</v>
      </c>
      <c r="G191" s="140">
        <f t="shared" si="154"/>
        <v>1.1299182172865929</v>
      </c>
      <c r="H191" s="140">
        <f t="shared" si="154"/>
        <v>1.2080001089607608</v>
      </c>
      <c r="I191" s="140">
        <f t="shared" si="154"/>
        <v>1.2734237189239666</v>
      </c>
      <c r="J191" s="140">
        <f t="shared" si="154"/>
        <v>1.315761768534927</v>
      </c>
      <c r="K191" s="140">
        <f t="shared" si="154"/>
        <v>1.3243389088710182</v>
      </c>
      <c r="L191" s="140">
        <f t="shared" si="154"/>
        <v>1.2425823910679397</v>
      </c>
      <c r="M191" s="140">
        <f t="shared" si="154"/>
        <v>1.090279338650435</v>
      </c>
      <c r="N191" s="140">
        <f t="shared" si="154"/>
        <v>0.87390523835306833</v>
      </c>
      <c r="O191" s="140">
        <f t="shared" si="154"/>
        <v>0.60342101289886929</v>
      </c>
      <c r="P191" s="140">
        <f t="shared" si="154"/>
        <v>0.35469991410194107</v>
      </c>
      <c r="Q191" s="140">
        <f t="shared" ref="Q191:AC191" si="155">Q176*$AH$26*$AF$10/10^9</f>
        <v>0.17466546989337015</v>
      </c>
      <c r="R191" s="140">
        <f t="shared" si="155"/>
        <v>7.4018162893188549E-2</v>
      </c>
      <c r="S191" s="140">
        <f t="shared" si="155"/>
        <v>1.245859440434117E-2</v>
      </c>
      <c r="T191" s="140">
        <f t="shared" si="155"/>
        <v>0</v>
      </c>
      <c r="U191" s="140">
        <f t="shared" si="155"/>
        <v>0</v>
      </c>
      <c r="V191" s="140">
        <f t="shared" si="155"/>
        <v>0</v>
      </c>
      <c r="W191" s="140">
        <f t="shared" si="155"/>
        <v>0</v>
      </c>
      <c r="X191" s="140">
        <f t="shared" si="155"/>
        <v>0</v>
      </c>
      <c r="Y191" s="140">
        <f t="shared" si="155"/>
        <v>0</v>
      </c>
      <c r="Z191" s="140">
        <f t="shared" si="155"/>
        <v>0</v>
      </c>
      <c r="AA191" s="140">
        <f t="shared" si="155"/>
        <v>0</v>
      </c>
      <c r="AB191" s="140">
        <f t="shared" si="155"/>
        <v>0</v>
      </c>
      <c r="AC191" s="141">
        <f t="shared" si="155"/>
        <v>0</v>
      </c>
    </row>
    <row r="192" spans="1:29" x14ac:dyDescent="0.25">
      <c r="E192" s="131"/>
    </row>
    <row r="193" spans="1:29" x14ac:dyDescent="0.25">
      <c r="C193" s="2" t="s">
        <v>165</v>
      </c>
      <c r="E193" s="131"/>
      <c r="F193" s="2" t="s">
        <v>166</v>
      </c>
    </row>
    <row r="194" spans="1:29" x14ac:dyDescent="0.25">
      <c r="C194" s="122" t="s">
        <v>30</v>
      </c>
      <c r="D194" s="122" t="s">
        <v>120</v>
      </c>
      <c r="E194" s="122" t="s">
        <v>168</v>
      </c>
      <c r="F194" s="122" t="s">
        <v>169</v>
      </c>
      <c r="G194" s="122" t="s">
        <v>170</v>
      </c>
      <c r="H194" s="122" t="s">
        <v>171</v>
      </c>
      <c r="I194" s="122" t="s">
        <v>172</v>
      </c>
      <c r="J194" s="122" t="s">
        <v>173</v>
      </c>
      <c r="K194" s="122" t="s">
        <v>174</v>
      </c>
      <c r="L194" s="122" t="s">
        <v>175</v>
      </c>
      <c r="M194" s="122" t="s">
        <v>176</v>
      </c>
      <c r="N194" s="122" t="s">
        <v>177</v>
      </c>
      <c r="O194" s="122" t="s">
        <v>178</v>
      </c>
      <c r="P194" s="122" t="s">
        <v>179</v>
      </c>
      <c r="Q194" s="122" t="s">
        <v>180</v>
      </c>
      <c r="R194" s="122" t="s">
        <v>181</v>
      </c>
      <c r="S194" s="122" t="s">
        <v>182</v>
      </c>
      <c r="T194" s="122" t="s">
        <v>183</v>
      </c>
      <c r="U194" s="122" t="s">
        <v>184</v>
      </c>
      <c r="V194" s="122" t="s">
        <v>185</v>
      </c>
      <c r="W194" s="122" t="s">
        <v>186</v>
      </c>
      <c r="X194" s="122" t="s">
        <v>187</v>
      </c>
      <c r="Y194" s="122" t="s">
        <v>188</v>
      </c>
      <c r="Z194" s="122" t="s">
        <v>189</v>
      </c>
      <c r="AA194" s="122" t="s">
        <v>190</v>
      </c>
      <c r="AB194" s="122" t="s">
        <v>191</v>
      </c>
      <c r="AC194" s="122" t="s">
        <v>192</v>
      </c>
    </row>
    <row r="195" spans="1:29" ht="15" customHeight="1" x14ac:dyDescent="0.25">
      <c r="A195" s="163" t="s">
        <v>18</v>
      </c>
      <c r="C195" s="126" t="s">
        <v>25</v>
      </c>
      <c r="D195" s="127" t="s">
        <v>8</v>
      </c>
      <c r="E195" s="128">
        <f>SUM(F195:AC195)</f>
        <v>220018516.36748719</v>
      </c>
      <c r="F195" s="129">
        <v>24948493.639774147</v>
      </c>
      <c r="G195" s="130">
        <v>25498981.446492668</v>
      </c>
      <c r="H195" s="130">
        <v>26118902.378419247</v>
      </c>
      <c r="I195" s="130">
        <v>26749388.888643008</v>
      </c>
      <c r="J195" s="130">
        <v>27116923.403912202</v>
      </c>
      <c r="K195" s="130">
        <v>26773812.279795982</v>
      </c>
      <c r="L195" s="130">
        <v>24175509.802227501</v>
      </c>
      <c r="M195" s="130">
        <v>19361427.216937706</v>
      </c>
      <c r="N195" s="130">
        <v>12425920.57895535</v>
      </c>
      <c r="O195" s="130">
        <v>5430322.8458692329</v>
      </c>
      <c r="P195" s="130">
        <v>1289271.0179867458</v>
      </c>
      <c r="Q195" s="130">
        <v>126633.18543097191</v>
      </c>
      <c r="R195" s="130">
        <v>2921.0147047658793</v>
      </c>
      <c r="S195" s="130">
        <v>8.666707179434761</v>
      </c>
      <c r="T195" s="130">
        <v>1.6304514187234621E-3</v>
      </c>
      <c r="U195" s="130">
        <v>6.398846825497853E-9</v>
      </c>
      <c r="V195" s="130">
        <v>1.5723470799514305E-16</v>
      </c>
      <c r="W195" s="130">
        <v>5.1155408079104607E-27</v>
      </c>
      <c r="X195" s="130">
        <v>3.4842997781548336E-41</v>
      </c>
      <c r="Y195" s="130">
        <v>4.7354420978941439E-60</v>
      </c>
      <c r="Z195" s="130">
        <v>9.260842401146774E-85</v>
      </c>
      <c r="AA195" s="130">
        <v>9.4566230725663122E-117</v>
      </c>
      <c r="AB195" s="130">
        <v>1.7049435159539274E-157</v>
      </c>
      <c r="AC195" s="132">
        <v>8.3016990655955723E-209</v>
      </c>
    </row>
    <row r="196" spans="1:29" x14ac:dyDescent="0.25">
      <c r="A196" s="164"/>
      <c r="C196" s="178" t="s">
        <v>27</v>
      </c>
      <c r="D196" s="134" t="s">
        <v>8</v>
      </c>
      <c r="E196" s="98">
        <f t="shared" ref="E196:E206" si="156">SUM(F196:AC196)</f>
        <v>5915592.0934984665</v>
      </c>
      <c r="F196" s="53">
        <v>538501.02424147981</v>
      </c>
      <c r="G196" s="57">
        <v>551429.54245830106</v>
      </c>
      <c r="H196" s="57">
        <v>554296.45752776065</v>
      </c>
      <c r="I196" s="57">
        <v>549795.45883160131</v>
      </c>
      <c r="J196" s="57">
        <v>535441.89881470299</v>
      </c>
      <c r="K196" s="57">
        <v>510625.10796666652</v>
      </c>
      <c r="L196" s="57">
        <v>461465.79827270174</v>
      </c>
      <c r="M196" s="57">
        <v>406742.47454950522</v>
      </c>
      <c r="N196" s="57">
        <v>348963.53971383686</v>
      </c>
      <c r="O196" s="57">
        <v>291258.80231545074</v>
      </c>
      <c r="P196" s="57">
        <v>240865.5867504882</v>
      </c>
      <c r="Q196" s="57">
        <v>212521.20876261094</v>
      </c>
      <c r="R196" s="57">
        <v>179750.02860828463</v>
      </c>
      <c r="S196" s="57">
        <v>106171.83129148315</v>
      </c>
      <c r="T196" s="57">
        <v>80265.265964642909</v>
      </c>
      <c r="U196" s="57">
        <v>62360.826310829914</v>
      </c>
      <c r="V196" s="57">
        <v>53417.878179745836</v>
      </c>
      <c r="W196" s="57">
        <v>55192.746282924069</v>
      </c>
      <c r="X196" s="57">
        <v>47339.870938920118</v>
      </c>
      <c r="Y196" s="57">
        <v>42687.455585206233</v>
      </c>
      <c r="Z196" s="57">
        <v>30806.928895230554</v>
      </c>
      <c r="AA196" s="57">
        <v>24327.274585781037</v>
      </c>
      <c r="AB196" s="57">
        <v>17115.159452754197</v>
      </c>
      <c r="AC196" s="61">
        <v>14249.927197558969</v>
      </c>
    </row>
    <row r="197" spans="1:29" x14ac:dyDescent="0.25">
      <c r="A197" s="164"/>
      <c r="C197" s="179"/>
      <c r="D197" s="135" t="s">
        <v>9</v>
      </c>
      <c r="E197" s="103">
        <f t="shared" si="156"/>
        <v>5911471.7876245603</v>
      </c>
      <c r="F197" s="54">
        <v>552983.93687389139</v>
      </c>
      <c r="G197" s="136">
        <v>566260.16584959917</v>
      </c>
      <c r="H197" s="136">
        <v>569204.18621432548</v>
      </c>
      <c r="I197" s="136">
        <v>564582.13376350189</v>
      </c>
      <c r="J197" s="136">
        <v>549842.53668013448</v>
      </c>
      <c r="K197" s="136">
        <v>524358.30157946132</v>
      </c>
      <c r="L197" s="136">
        <v>473876.8588619426</v>
      </c>
      <c r="M197" s="136">
        <v>417681.75870609307</v>
      </c>
      <c r="N197" s="136">
        <v>358348.86718780291</v>
      </c>
      <c r="O197" s="136">
        <v>299092.16863689298</v>
      </c>
      <c r="P197" s="136">
        <v>247343.63431590464</v>
      </c>
      <c r="Q197" s="136">
        <v>218236.93809363464</v>
      </c>
      <c r="R197" s="136">
        <v>184584.38145594019</v>
      </c>
      <c r="S197" s="136">
        <v>109027.30841668195</v>
      </c>
      <c r="T197" s="136">
        <v>82423.989499144314</v>
      </c>
      <c r="U197" s="136">
        <v>64038.012348529512</v>
      </c>
      <c r="V197" s="136">
        <v>42603.215726177659</v>
      </c>
      <c r="W197" s="136">
        <v>34174.138794358456</v>
      </c>
      <c r="X197" s="136">
        <v>22498.15648582342</v>
      </c>
      <c r="Y197" s="136">
        <v>15224.871292240594</v>
      </c>
      <c r="Z197" s="136">
        <v>7925.4339896443735</v>
      </c>
      <c r="AA197" s="136">
        <v>4202.4082777740741</v>
      </c>
      <c r="AB197" s="136">
        <v>1711.5159452754187</v>
      </c>
      <c r="AC197" s="62">
        <v>1246.8686297864099</v>
      </c>
    </row>
    <row r="198" spans="1:29" x14ac:dyDescent="0.25">
      <c r="A198" s="164"/>
      <c r="C198" s="180"/>
      <c r="D198" s="137" t="s">
        <v>10</v>
      </c>
      <c r="E198" s="138">
        <f t="shared" si="156"/>
        <v>2412221.675047575</v>
      </c>
      <c r="F198" s="139">
        <v>223826.83159181313</v>
      </c>
      <c r="G198" s="140">
        <v>229200.5433200759</v>
      </c>
      <c r="H198" s="140">
        <v>230392.17061056034</v>
      </c>
      <c r="I198" s="140">
        <v>228521.33985665554</v>
      </c>
      <c r="J198" s="140">
        <v>222555.31246576874</v>
      </c>
      <c r="K198" s="140">
        <v>212240.26492502008</v>
      </c>
      <c r="L198" s="140">
        <v>191807.30001554822</v>
      </c>
      <c r="M198" s="140">
        <v>169061.66423818053</v>
      </c>
      <c r="N198" s="140">
        <v>145045.97005220596</v>
      </c>
      <c r="O198" s="140">
        <v>121061.11587683763</v>
      </c>
      <c r="P198" s="140">
        <v>100115.28055643759</v>
      </c>
      <c r="Q198" s="140">
        <v>88333.998752185449</v>
      </c>
      <c r="R198" s="140">
        <v>74712.725827404356</v>
      </c>
      <c r="S198" s="140">
        <v>44130.101025799835</v>
      </c>
      <c r="T198" s="140">
        <v>33362.090987748881</v>
      </c>
      <c r="U198" s="140">
        <v>25920.14785535718</v>
      </c>
      <c r="V198" s="140">
        <v>18679.871510708668</v>
      </c>
      <c r="W198" s="140">
        <v>16482.217383119787</v>
      </c>
      <c r="X198" s="140">
        <v>12186.501429821019</v>
      </c>
      <c r="Y198" s="140">
        <v>9539.634543872271</v>
      </c>
      <c r="Z198" s="140">
        <v>6007.9902824723467</v>
      </c>
      <c r="AA198" s="140">
        <v>4155.7148524654731</v>
      </c>
      <c r="AB198" s="140">
        <v>2567.2739179131286</v>
      </c>
      <c r="AC198" s="141">
        <v>2315.6131696033322</v>
      </c>
    </row>
    <row r="199" spans="1:29" x14ac:dyDescent="0.25">
      <c r="A199" s="164"/>
      <c r="C199" s="178" t="s">
        <v>26</v>
      </c>
      <c r="D199" s="134" t="s">
        <v>8</v>
      </c>
      <c r="E199" s="98">
        <f t="shared" si="156"/>
        <v>23679137.048307791</v>
      </c>
      <c r="F199" s="53">
        <v>2500371.7863032981</v>
      </c>
      <c r="G199" s="57">
        <v>2568356.658008717</v>
      </c>
      <c r="H199" s="57">
        <v>2604087.2863828205</v>
      </c>
      <c r="I199" s="57">
        <v>2609816.9249848383</v>
      </c>
      <c r="J199" s="57">
        <v>2558875.0470784619</v>
      </c>
      <c r="K199" s="57">
        <v>2432959.4608547441</v>
      </c>
      <c r="L199" s="57">
        <v>2154759.3421525364</v>
      </c>
      <c r="M199" s="57">
        <v>1817591.2848124998</v>
      </c>
      <c r="N199" s="57">
        <v>1445781.1898210943</v>
      </c>
      <c r="O199" s="57">
        <v>1074452.1539812644</v>
      </c>
      <c r="P199" s="57">
        <v>755662.40422777552</v>
      </c>
      <c r="Q199" s="57">
        <v>540765.88291644899</v>
      </c>
      <c r="R199" s="57">
        <v>313205.12966032058</v>
      </c>
      <c r="S199" s="57">
        <v>163425.29803621105</v>
      </c>
      <c r="T199" s="57">
        <v>72269.255250690578</v>
      </c>
      <c r="U199" s="57">
        <v>35660.729629141933</v>
      </c>
      <c r="V199" s="57">
        <v>16827.132150809382</v>
      </c>
      <c r="W199" s="57">
        <v>8267.750356856026</v>
      </c>
      <c r="X199" s="57">
        <v>3973.1969173249768</v>
      </c>
      <c r="Y199" s="57">
        <v>1518.7213258802294</v>
      </c>
      <c r="Z199" s="57">
        <v>384.84794280288838</v>
      </c>
      <c r="AA199" s="57">
        <v>97.641155263093452</v>
      </c>
      <c r="AB199" s="57">
        <v>22.526203244857584</v>
      </c>
      <c r="AC199" s="61">
        <v>5.398154743508921</v>
      </c>
    </row>
    <row r="200" spans="1:29" x14ac:dyDescent="0.25">
      <c r="A200" s="164"/>
      <c r="C200" s="179"/>
      <c r="D200" s="135" t="s">
        <v>9</v>
      </c>
      <c r="E200" s="103">
        <f t="shared" si="156"/>
        <v>19149282.49089767</v>
      </c>
      <c r="F200" s="54">
        <v>1958685.8659676295</v>
      </c>
      <c r="G200" s="136">
        <v>2021317.845197455</v>
      </c>
      <c r="H200" s="136">
        <v>2058866.4215320684</v>
      </c>
      <c r="I200" s="136">
        <v>2072768.593903685</v>
      </c>
      <c r="J200" s="136">
        <v>2041424.3093479201</v>
      </c>
      <c r="K200" s="136">
        <v>1949567.4600889385</v>
      </c>
      <c r="L200" s="136">
        <v>1734193.6627417491</v>
      </c>
      <c r="M200" s="136">
        <v>1469153.5008812649</v>
      </c>
      <c r="N200" s="136">
        <v>1173607.2146617116</v>
      </c>
      <c r="O200" s="136">
        <v>875858.82508323155</v>
      </c>
      <c r="P200" s="136">
        <v>618556.9161393228</v>
      </c>
      <c r="Q200" s="136">
        <v>444471.95360278856</v>
      </c>
      <c r="R200" s="136">
        <v>319621.35280805477</v>
      </c>
      <c r="S200" s="136">
        <v>203001.83316805743</v>
      </c>
      <c r="T200" s="136">
        <v>109407.30264919173</v>
      </c>
      <c r="U200" s="136">
        <v>54196.73862952675</v>
      </c>
      <c r="V200" s="136">
        <v>25964.313002880255</v>
      </c>
      <c r="W200" s="136">
        <v>12478.226569791335</v>
      </c>
      <c r="X200" s="136">
        <v>4309.3990993230818</v>
      </c>
      <c r="Y200" s="136">
        <v>1355.1253488322332</v>
      </c>
      <c r="Z200" s="136">
        <v>363.74973885539094</v>
      </c>
      <c r="AA200" s="136">
        <v>88.976482829695229</v>
      </c>
      <c r="AB200" s="136">
        <v>18.644065290416492</v>
      </c>
      <c r="AC200" s="62">
        <v>4.2601872734434343</v>
      </c>
    </row>
    <row r="201" spans="1:29" x14ac:dyDescent="0.25">
      <c r="A201" s="164"/>
      <c r="C201" s="180"/>
      <c r="D201" s="137" t="s">
        <v>10</v>
      </c>
      <c r="E201" s="138">
        <f t="shared" si="156"/>
        <v>450288.09550033405</v>
      </c>
      <c r="F201" s="139">
        <v>45075.913034946512</v>
      </c>
      <c r="G201" s="140">
        <v>46396.131949284398</v>
      </c>
      <c r="H201" s="140">
        <v>47136.730359079884</v>
      </c>
      <c r="I201" s="140">
        <v>47335.018266810846</v>
      </c>
      <c r="J201" s="140">
        <v>46503.048517875963</v>
      </c>
      <c r="K201" s="140">
        <v>44301.500925024993</v>
      </c>
      <c r="L201" s="140">
        <v>39311.994429439146</v>
      </c>
      <c r="M201" s="140">
        <v>33224.382447207514</v>
      </c>
      <c r="N201" s="140">
        <v>26478.257693908523</v>
      </c>
      <c r="O201" s="140">
        <v>19714.780921028585</v>
      </c>
      <c r="P201" s="140">
        <v>13891.29525500861</v>
      </c>
      <c r="Q201" s="140">
        <v>9959.2444556672544</v>
      </c>
      <c r="R201" s="140">
        <v>12925.665141176189</v>
      </c>
      <c r="S201" s="140">
        <v>7480.5922901031081</v>
      </c>
      <c r="T201" s="140">
        <v>5623.0420469313058</v>
      </c>
      <c r="U201" s="140">
        <v>2781.3619259383831</v>
      </c>
      <c r="V201" s="140">
        <v>1323.4467573306074</v>
      </c>
      <c r="W201" s="140">
        <v>423.38728421729309</v>
      </c>
      <c r="X201" s="140">
        <v>256.1627634014863</v>
      </c>
      <c r="Y201" s="140">
        <v>119.74361144635262</v>
      </c>
      <c r="Z201" s="140">
        <v>23.152505618297297</v>
      </c>
      <c r="AA201" s="140">
        <v>2.4558707545450966</v>
      </c>
      <c r="AB201" s="140">
        <v>0.67087296813451847</v>
      </c>
      <c r="AC201" s="141">
        <v>0.11617516613177105</v>
      </c>
    </row>
    <row r="202" spans="1:29" x14ac:dyDescent="0.25">
      <c r="A202" s="164"/>
      <c r="C202" s="178" t="s">
        <v>28</v>
      </c>
      <c r="D202" s="134" t="s">
        <v>8</v>
      </c>
      <c r="E202" s="98">
        <f t="shared" si="156"/>
        <v>181594.09927938462</v>
      </c>
      <c r="F202" s="53">
        <v>37712.571848096384</v>
      </c>
      <c r="G202" s="57">
        <v>38606.650732775597</v>
      </c>
      <c r="H202" s="57">
        <v>34693.830971066302</v>
      </c>
      <c r="I202" s="57">
        <v>27518.858744784084</v>
      </c>
      <c r="J202" s="57">
        <v>19301.621324102518</v>
      </c>
      <c r="K202" s="57">
        <v>11995.254524285518</v>
      </c>
      <c r="L202" s="57">
        <v>6520.3883859257921</v>
      </c>
      <c r="M202" s="57">
        <v>3145.552060586876</v>
      </c>
      <c r="N202" s="57">
        <v>1345.7018858148497</v>
      </c>
      <c r="O202" s="57">
        <v>510.16509666191376</v>
      </c>
      <c r="P202" s="57">
        <v>173.1398403291424</v>
      </c>
      <c r="Q202" s="57">
        <v>54.687514463887155</v>
      </c>
      <c r="R202" s="57">
        <v>12.857638743200715</v>
      </c>
      <c r="S202" s="57">
        <v>2.4230547546470502</v>
      </c>
      <c r="T202" s="57">
        <v>0.33223407619164619</v>
      </c>
      <c r="U202" s="57">
        <v>5.0048247709865532E-2</v>
      </c>
      <c r="V202" s="57">
        <v>1.0864572007102379E-2</v>
      </c>
      <c r="W202" s="57">
        <v>2.0736202445150271E-3</v>
      </c>
      <c r="X202" s="57">
        <v>3.7337459912037863E-4</v>
      </c>
      <c r="Y202" s="57">
        <v>5.762423719024208E-5</v>
      </c>
      <c r="Z202" s="57">
        <v>5.4789251865523848E-6</v>
      </c>
      <c r="AA202" s="57">
        <v>0</v>
      </c>
      <c r="AB202" s="57">
        <v>0</v>
      </c>
      <c r="AC202" s="61">
        <v>0</v>
      </c>
    </row>
    <row r="203" spans="1:29" x14ac:dyDescent="0.25">
      <c r="A203" s="164"/>
      <c r="C203" s="179"/>
      <c r="D203" s="135" t="s">
        <v>9</v>
      </c>
      <c r="E203" s="103">
        <f t="shared" si="156"/>
        <v>13983454.742517712</v>
      </c>
      <c r="F203" s="54">
        <v>3582694.3255691128</v>
      </c>
      <c r="G203" s="136">
        <v>3267734.2691885349</v>
      </c>
      <c r="H203" s="136">
        <v>2649656.30651577</v>
      </c>
      <c r="I203" s="136">
        <v>1915816.7309345864</v>
      </c>
      <c r="J203" s="136">
        <v>1235258.7726182644</v>
      </c>
      <c r="K203" s="136">
        <v>710686.58525605279</v>
      </c>
      <c r="L203" s="136">
        <v>359792.68848087662</v>
      </c>
      <c r="M203" s="136">
        <v>162490.90160275571</v>
      </c>
      <c r="N203" s="136">
        <v>65371.050596258865</v>
      </c>
      <c r="O203" s="136">
        <v>23397.226846908346</v>
      </c>
      <c r="P203" s="136">
        <v>7522.8589538359665</v>
      </c>
      <c r="Q203" s="136">
        <v>2258.168732341403</v>
      </c>
      <c r="R203" s="136">
        <v>607.66880592865255</v>
      </c>
      <c r="S203" s="136">
        <v>137.74433755834795</v>
      </c>
      <c r="T203" s="136">
        <v>23.651902090786077</v>
      </c>
      <c r="U203" s="136">
        <v>4.7545835324371684</v>
      </c>
      <c r="V203" s="136">
        <v>0.86838086753345811</v>
      </c>
      <c r="W203" s="136">
        <v>0.1430933943813375</v>
      </c>
      <c r="X203" s="136">
        <v>2.2674705842258565E-2</v>
      </c>
      <c r="Y203" s="136">
        <v>3.1254852968558289E-3</v>
      </c>
      <c r="Z203" s="136">
        <v>3.1884929632484678E-4</v>
      </c>
      <c r="AA203" s="136">
        <v>0</v>
      </c>
      <c r="AB203" s="136">
        <v>0</v>
      </c>
      <c r="AC203" s="62">
        <v>0</v>
      </c>
    </row>
    <row r="204" spans="1:29" x14ac:dyDescent="0.25">
      <c r="A204" s="164"/>
      <c r="C204" s="180"/>
      <c r="D204" s="137" t="s">
        <v>10</v>
      </c>
      <c r="E204" s="138">
        <f t="shared" si="156"/>
        <v>588777.03772821988</v>
      </c>
      <c r="F204" s="139">
        <v>150850.2873923837</v>
      </c>
      <c r="G204" s="140">
        <v>137588.81133425413</v>
      </c>
      <c r="H204" s="140">
        <v>111564.47606382192</v>
      </c>
      <c r="I204" s="140">
        <v>80665.967618298397</v>
      </c>
      <c r="J204" s="140">
        <v>52010.895689190089</v>
      </c>
      <c r="K204" s="140">
        <v>29923.645694991701</v>
      </c>
      <c r="L204" s="140">
        <v>15149.165830773756</v>
      </c>
      <c r="M204" s="140">
        <v>6841.7221727476099</v>
      </c>
      <c r="N204" s="140">
        <v>2752.4652882635314</v>
      </c>
      <c r="O204" s="140">
        <v>985.14639355403585</v>
      </c>
      <c r="P204" s="140">
        <v>316.75195595098813</v>
      </c>
      <c r="Q204" s="140">
        <v>95.080788730164358</v>
      </c>
      <c r="R204" s="140">
        <v>25.586054986469584</v>
      </c>
      <c r="S204" s="140">
        <v>5.7997615814041259</v>
      </c>
      <c r="T204" s="140">
        <v>0.99586956171730867</v>
      </c>
      <c r="U204" s="140">
        <v>0.20019299083945974</v>
      </c>
      <c r="V204" s="140">
        <v>3.3709090333823404E-2</v>
      </c>
      <c r="W204" s="140">
        <v>5.0854686652368718E-3</v>
      </c>
      <c r="X204" s="140">
        <v>7.3168509337710925E-4</v>
      </c>
      <c r="Y204" s="140">
        <v>9.0658182931691888E-5</v>
      </c>
      <c r="Z204" s="140">
        <v>9.2371961822866853E-6</v>
      </c>
      <c r="AA204" s="140">
        <v>0</v>
      </c>
      <c r="AB204" s="140">
        <v>0</v>
      </c>
      <c r="AC204" s="141">
        <v>0</v>
      </c>
    </row>
    <row r="205" spans="1:29" x14ac:dyDescent="0.25">
      <c r="A205" s="164"/>
      <c r="C205" s="178" t="s">
        <v>32</v>
      </c>
      <c r="D205" s="135" t="s">
        <v>9</v>
      </c>
      <c r="E205" s="103">
        <f t="shared" si="156"/>
        <v>2946077.8217077036</v>
      </c>
      <c r="F205" s="54">
        <v>322565.25835411635</v>
      </c>
      <c r="G205" s="136">
        <v>330281.99186362082</v>
      </c>
      <c r="H205" s="136">
        <v>336092.34340263729</v>
      </c>
      <c r="I205" s="136">
        <v>337254.27014832728</v>
      </c>
      <c r="J205" s="136">
        <v>332128.08764939947</v>
      </c>
      <c r="K205" s="136">
        <v>319266.00344237086</v>
      </c>
      <c r="L205" s="136">
        <v>287662.51416668948</v>
      </c>
      <c r="M205" s="136">
        <v>243163.69539667128</v>
      </c>
      <c r="N205" s="136">
        <v>188453.3428356217</v>
      </c>
      <c r="O205" s="136">
        <v>126248.52955903437</v>
      </c>
      <c r="P205" s="136">
        <v>72135.383309995683</v>
      </c>
      <c r="Q205" s="136">
        <v>34375.802051555998</v>
      </c>
      <c r="R205" s="136">
        <v>14134.300045265853</v>
      </c>
      <c r="S205" s="136">
        <v>2316.2994823971617</v>
      </c>
      <c r="T205" s="136">
        <v>0</v>
      </c>
      <c r="U205" s="136">
        <v>0</v>
      </c>
      <c r="V205" s="136">
        <v>0</v>
      </c>
      <c r="W205" s="136">
        <v>0</v>
      </c>
      <c r="X205" s="136">
        <v>0</v>
      </c>
      <c r="Y205" s="136">
        <v>0</v>
      </c>
      <c r="Z205" s="136">
        <v>0</v>
      </c>
      <c r="AA205" s="136">
        <v>0</v>
      </c>
      <c r="AB205" s="136">
        <v>0</v>
      </c>
      <c r="AC205" s="62">
        <v>0</v>
      </c>
    </row>
    <row r="206" spans="1:29" x14ac:dyDescent="0.25">
      <c r="A206" s="164"/>
      <c r="C206" s="180"/>
      <c r="D206" s="137" t="s">
        <v>10</v>
      </c>
      <c r="E206" s="138">
        <f t="shared" si="156"/>
        <v>60108.438399623905</v>
      </c>
      <c r="F206" s="139">
        <v>6582.9644562064568</v>
      </c>
      <c r="G206" s="140">
        <v>6740.0280635336949</v>
      </c>
      <c r="H206" s="140">
        <v>6858.1717418152803</v>
      </c>
      <c r="I206" s="140">
        <v>6881.4532036218943</v>
      </c>
      <c r="J206" s="140">
        <v>6776.435555855297</v>
      </c>
      <c r="K206" s="140">
        <v>6513.6051040884004</v>
      </c>
      <c r="L206" s="140">
        <v>5868.4728693584702</v>
      </c>
      <c r="M206" s="140">
        <v>4960.3655375509525</v>
      </c>
      <c r="N206" s="140">
        <v>3844.0758406927284</v>
      </c>
      <c r="O206" s="140">
        <v>2575.0616033108072</v>
      </c>
      <c r="P206" s="140">
        <v>1471.2377804092482</v>
      </c>
      <c r="Q206" s="140">
        <v>701.06878792060104</v>
      </c>
      <c r="R206" s="140">
        <v>288.25861569367709</v>
      </c>
      <c r="S206" s="140">
        <v>47.2392395663964</v>
      </c>
      <c r="T206" s="140">
        <v>0</v>
      </c>
      <c r="U206" s="140">
        <v>0</v>
      </c>
      <c r="V206" s="140">
        <v>0</v>
      </c>
      <c r="W206" s="140">
        <v>0</v>
      </c>
      <c r="X206" s="140">
        <v>0</v>
      </c>
      <c r="Y206" s="140">
        <v>0</v>
      </c>
      <c r="Z206" s="140">
        <v>0</v>
      </c>
      <c r="AA206" s="140">
        <v>0</v>
      </c>
      <c r="AB206" s="140">
        <v>0</v>
      </c>
      <c r="AC206" s="141">
        <v>0</v>
      </c>
    </row>
    <row r="208" spans="1:29" x14ac:dyDescent="0.25">
      <c r="C208" s="2" t="s">
        <v>202</v>
      </c>
      <c r="E208" s="131"/>
      <c r="F208" s="2" t="s">
        <v>166</v>
      </c>
    </row>
    <row r="209" spans="1:29" x14ac:dyDescent="0.25">
      <c r="C209" s="51" t="s">
        <v>30</v>
      </c>
      <c r="D209" s="51" t="s">
        <v>120</v>
      </c>
      <c r="E209" s="51" t="s">
        <v>7</v>
      </c>
      <c r="F209" s="51" t="s">
        <v>169</v>
      </c>
      <c r="G209" s="51" t="s">
        <v>170</v>
      </c>
      <c r="H209" s="51" t="s">
        <v>171</v>
      </c>
      <c r="I209" s="51" t="s">
        <v>172</v>
      </c>
      <c r="J209" s="51" t="s">
        <v>173</v>
      </c>
      <c r="K209" s="51" t="s">
        <v>174</v>
      </c>
      <c r="L209" s="51" t="s">
        <v>175</v>
      </c>
      <c r="M209" s="51" t="s">
        <v>176</v>
      </c>
      <c r="N209" s="51" t="s">
        <v>177</v>
      </c>
      <c r="O209" s="51" t="s">
        <v>178</v>
      </c>
      <c r="P209" s="51" t="s">
        <v>179</v>
      </c>
      <c r="Q209" s="51" t="s">
        <v>180</v>
      </c>
      <c r="R209" s="51" t="s">
        <v>181</v>
      </c>
      <c r="S209" s="51" t="s">
        <v>182</v>
      </c>
      <c r="T209" s="51" t="s">
        <v>183</v>
      </c>
      <c r="U209" s="51" t="s">
        <v>184</v>
      </c>
      <c r="V209" s="51" t="s">
        <v>185</v>
      </c>
      <c r="W209" s="51" t="s">
        <v>186</v>
      </c>
      <c r="X209" s="51" t="s">
        <v>187</v>
      </c>
      <c r="Y209" s="51" t="s">
        <v>188</v>
      </c>
      <c r="Z209" s="51" t="s">
        <v>189</v>
      </c>
      <c r="AA209" s="51" t="s">
        <v>190</v>
      </c>
      <c r="AB209" s="51" t="s">
        <v>191</v>
      </c>
      <c r="AC209" s="51" t="s">
        <v>192</v>
      </c>
    </row>
    <row r="210" spans="1:29" ht="15" customHeight="1" x14ac:dyDescent="0.25">
      <c r="A210" s="176" t="s">
        <v>18</v>
      </c>
      <c r="C210" s="126" t="s">
        <v>25</v>
      </c>
      <c r="D210" s="127" t="s">
        <v>8</v>
      </c>
      <c r="E210" s="128">
        <f>SUM(F210:AC210)</f>
        <v>2149.468919010224</v>
      </c>
      <c r="F210" s="129">
        <f t="shared" ref="F210:P210" si="157">F195*$AG$15*$AF$6/10^9</f>
        <v>243.62204039239455</v>
      </c>
      <c r="G210" s="130">
        <f t="shared" si="157"/>
        <v>248.99755382500092</v>
      </c>
      <c r="H210" s="130">
        <f t="shared" si="157"/>
        <v>255.05108172526394</v>
      </c>
      <c r="I210" s="130">
        <f t="shared" si="157"/>
        <v>261.20778249759894</v>
      </c>
      <c r="J210" s="130">
        <f t="shared" si="157"/>
        <v>264.79675703920265</v>
      </c>
      <c r="K210" s="130">
        <f t="shared" si="157"/>
        <v>261.44627691220774</v>
      </c>
      <c r="L210" s="130">
        <f t="shared" si="157"/>
        <v>236.07385321875157</v>
      </c>
      <c r="M210" s="130">
        <f t="shared" si="157"/>
        <v>189.06433677339669</v>
      </c>
      <c r="N210" s="130">
        <f t="shared" si="157"/>
        <v>121.33911445349899</v>
      </c>
      <c r="O210" s="130">
        <f t="shared" si="157"/>
        <v>53.027102589913063</v>
      </c>
      <c r="P210" s="130">
        <f t="shared" si="157"/>
        <v>12.589731490640574</v>
      </c>
      <c r="Q210" s="130">
        <f t="shared" ref="Q210:AC210" si="158">Q195*$AH$15*$AF$6/10^9</f>
        <v>2.2023366122612575</v>
      </c>
      <c r="R210" s="130">
        <f t="shared" si="158"/>
        <v>5.0800725002421117E-2</v>
      </c>
      <c r="S210" s="130">
        <f t="shared" si="158"/>
        <v>1.5072673457638836E-4</v>
      </c>
      <c r="T210" s="130">
        <f t="shared" si="158"/>
        <v>2.8355938782929434E-8</v>
      </c>
      <c r="U210" s="130">
        <f t="shared" si="158"/>
        <v>1.1128532060600702E-13</v>
      </c>
      <c r="V210" s="130">
        <f t="shared" si="158"/>
        <v>2.7345419208827505E-21</v>
      </c>
      <c r="W210" s="130">
        <f t="shared" si="158"/>
        <v>8.8966748916846491E-32</v>
      </c>
      <c r="X210" s="130">
        <f t="shared" si="158"/>
        <v>6.0597077641287548E-46</v>
      </c>
      <c r="Y210" s="130">
        <f t="shared" si="158"/>
        <v>8.2356275505052568E-65</v>
      </c>
      <c r="Z210" s="130">
        <f t="shared" si="158"/>
        <v>1.6105961649006007E-89</v>
      </c>
      <c r="AA210" s="130">
        <f t="shared" si="158"/>
        <v>1.6446452918472947E-121</v>
      </c>
      <c r="AB210" s="130">
        <f t="shared" si="158"/>
        <v>2.9651465484689669E-162</v>
      </c>
      <c r="AC210" s="132">
        <f t="shared" si="158"/>
        <v>1.443787087398381E-213</v>
      </c>
    </row>
    <row r="211" spans="1:29" x14ac:dyDescent="0.25">
      <c r="A211" s="177"/>
      <c r="C211" s="178" t="s">
        <v>27</v>
      </c>
      <c r="D211" s="134" t="s">
        <v>8</v>
      </c>
      <c r="E211" s="98">
        <f t="shared" ref="E211:E221" si="159">SUM(F211:AC211)</f>
        <v>128.80426076092888</v>
      </c>
      <c r="F211" s="53">
        <f t="shared" ref="F211:P211" si="160">F196*$AG$16*$AF$7/10^9</f>
        <v>7.9375050973194128</v>
      </c>
      <c r="G211" s="57">
        <f t="shared" si="160"/>
        <v>8.1280714558353573</v>
      </c>
      <c r="H211" s="57">
        <f t="shared" si="160"/>
        <v>8.1703297839591915</v>
      </c>
      <c r="I211" s="57">
        <f t="shared" si="160"/>
        <v>8.1039850631778023</v>
      </c>
      <c r="J211" s="57">
        <f t="shared" si="160"/>
        <v>7.892413588528723</v>
      </c>
      <c r="K211" s="57">
        <f t="shared" si="160"/>
        <v>7.5266140914286641</v>
      </c>
      <c r="L211" s="57">
        <f t="shared" si="160"/>
        <v>6.8020058665396235</v>
      </c>
      <c r="M211" s="57">
        <f t="shared" si="160"/>
        <v>5.9953840748597065</v>
      </c>
      <c r="N211" s="57">
        <f t="shared" si="160"/>
        <v>5.1437225753819549</v>
      </c>
      <c r="O211" s="57">
        <f t="shared" si="160"/>
        <v>4.2931547461297441</v>
      </c>
      <c r="P211" s="57">
        <f t="shared" si="160"/>
        <v>3.5503587487021959</v>
      </c>
      <c r="Q211" s="57">
        <f t="shared" ref="Q211:AC211" si="161">Q196*$AH$16*$AF$7/10^9</f>
        <v>12.679759139008038</v>
      </c>
      <c r="R211" s="57">
        <f t="shared" si="161"/>
        <v>10.72451583187039</v>
      </c>
      <c r="S211" s="57">
        <f t="shared" si="161"/>
        <v>6.3345830562594045</v>
      </c>
      <c r="T211" s="57">
        <f t="shared" si="161"/>
        <v>4.7889066958814714</v>
      </c>
      <c r="U211" s="57">
        <f t="shared" si="161"/>
        <v>3.7206651605962007</v>
      </c>
      <c r="V211" s="57">
        <f t="shared" si="161"/>
        <v>3.187097574777265</v>
      </c>
      <c r="W211" s="57">
        <f t="shared" si="161"/>
        <v>3.2929924178512402</v>
      </c>
      <c r="X211" s="57">
        <f t="shared" si="161"/>
        <v>2.8244623897642605</v>
      </c>
      <c r="Y211" s="57">
        <f t="shared" si="161"/>
        <v>2.5468830063079526</v>
      </c>
      <c r="Z211" s="57">
        <f t="shared" si="161"/>
        <v>1.8380492021405881</v>
      </c>
      <c r="AA211" s="57">
        <f t="shared" si="161"/>
        <v>1.4514503472487468</v>
      </c>
      <c r="AB211" s="57">
        <f t="shared" si="161"/>
        <v>1.0211503160094</v>
      </c>
      <c r="AC211" s="61">
        <f t="shared" si="161"/>
        <v>0.85020053135155937</v>
      </c>
    </row>
    <row r="212" spans="1:29" x14ac:dyDescent="0.25">
      <c r="A212" s="177"/>
      <c r="C212" s="179"/>
      <c r="D212" s="135" t="s">
        <v>9</v>
      </c>
      <c r="E212" s="103">
        <f t="shared" si="159"/>
        <v>84.769451340086903</v>
      </c>
      <c r="F212" s="54">
        <f t="shared" ref="F212:P212" si="162">F197*$AG$17*$AF$7/10^9</f>
        <v>4.0754916147605798</v>
      </c>
      <c r="G212" s="58">
        <f t="shared" si="162"/>
        <v>4.1733374223115458</v>
      </c>
      <c r="H212" s="58">
        <f t="shared" si="162"/>
        <v>4.1950348523995782</v>
      </c>
      <c r="I212" s="58">
        <f t="shared" si="162"/>
        <v>4.1609703258370088</v>
      </c>
      <c r="J212" s="58">
        <f t="shared" si="162"/>
        <v>4.0523394953325909</v>
      </c>
      <c r="K212" s="58">
        <f t="shared" si="162"/>
        <v>3.86452068264063</v>
      </c>
      <c r="L212" s="58">
        <f t="shared" si="162"/>
        <v>3.4924724498125168</v>
      </c>
      <c r="M212" s="58">
        <f t="shared" si="162"/>
        <v>3.0783145616639058</v>
      </c>
      <c r="N212" s="58">
        <f t="shared" si="162"/>
        <v>2.6410311511741074</v>
      </c>
      <c r="O212" s="58">
        <f t="shared" si="162"/>
        <v>2.204309282853901</v>
      </c>
      <c r="P212" s="58">
        <f t="shared" si="162"/>
        <v>1.8229225849082171</v>
      </c>
      <c r="Q212" s="58">
        <f t="shared" ref="Q212:AC212" si="163">Q197*$AH$17*$AF$7/10^9</f>
        <v>13.02077955594957</v>
      </c>
      <c r="R212" s="58">
        <f t="shared" si="163"/>
        <v>11.012950242996489</v>
      </c>
      <c r="S212" s="58">
        <f t="shared" si="163"/>
        <v>6.5049508157187033</v>
      </c>
      <c r="T212" s="58">
        <f t="shared" si="163"/>
        <v>4.9177036974821968</v>
      </c>
      <c r="U212" s="58">
        <f t="shared" si="163"/>
        <v>3.8207319497564902</v>
      </c>
      <c r="V212" s="58">
        <f t="shared" si="163"/>
        <v>2.5418569614788007</v>
      </c>
      <c r="W212" s="58">
        <f t="shared" si="163"/>
        <v>2.0389487299572058</v>
      </c>
      <c r="X212" s="58">
        <f t="shared" si="163"/>
        <v>1.3423187594919255</v>
      </c>
      <c r="Y212" s="58">
        <f t="shared" si="163"/>
        <v>0.90836910834459661</v>
      </c>
      <c r="Z212" s="58">
        <f t="shared" si="163"/>
        <v>0.47285913084114706</v>
      </c>
      <c r="AA212" s="58">
        <f t="shared" si="163"/>
        <v>0.25073038628097344</v>
      </c>
      <c r="AB212" s="58">
        <f t="shared" si="163"/>
        <v>0.10211503160093995</v>
      </c>
      <c r="AC212" s="62">
        <f t="shared" si="163"/>
        <v>7.4392546493261463E-2</v>
      </c>
    </row>
    <row r="213" spans="1:29" x14ac:dyDescent="0.25">
      <c r="A213" s="177"/>
      <c r="C213" s="180"/>
      <c r="D213" s="137" t="s">
        <v>10</v>
      </c>
      <c r="E213" s="138">
        <f t="shared" si="159"/>
        <v>50.75798502749479</v>
      </c>
      <c r="F213" s="139">
        <f t="shared" ref="F213:P213" si="164">F198*$AG$18*$AF$7/10^9</f>
        <v>3.2992074976633257</v>
      </c>
      <c r="G213" s="140">
        <f t="shared" si="164"/>
        <v>3.3784160085379185</v>
      </c>
      <c r="H213" s="140">
        <f t="shared" si="164"/>
        <v>3.3959805947996591</v>
      </c>
      <c r="I213" s="140">
        <f t="shared" si="164"/>
        <v>3.3684045494871029</v>
      </c>
      <c r="J213" s="140">
        <f t="shared" si="164"/>
        <v>3.2804653057454316</v>
      </c>
      <c r="K213" s="140">
        <f t="shared" si="164"/>
        <v>3.1284215049947957</v>
      </c>
      <c r="L213" s="140">
        <f t="shared" si="164"/>
        <v>2.8272396022291808</v>
      </c>
      <c r="M213" s="140">
        <f t="shared" si="164"/>
        <v>2.4919689308707813</v>
      </c>
      <c r="N213" s="140">
        <f t="shared" si="164"/>
        <v>2.137977598569516</v>
      </c>
      <c r="O213" s="140">
        <f t="shared" si="164"/>
        <v>1.7844408480245866</v>
      </c>
      <c r="P213" s="140">
        <f t="shared" si="164"/>
        <v>1.4756992354018901</v>
      </c>
      <c r="Q213" s="140">
        <f t="shared" ref="Q213:AC213" si="165">Q198*$AH$18*$AF$7/10^9</f>
        <v>5.270315534551016</v>
      </c>
      <c r="R213" s="140">
        <f t="shared" si="165"/>
        <v>4.4576227174033392</v>
      </c>
      <c r="S213" s="140">
        <f t="shared" si="165"/>
        <v>2.6329562825528088</v>
      </c>
      <c r="T213" s="140">
        <f t="shared" si="165"/>
        <v>1.9904991156475553</v>
      </c>
      <c r="U213" s="140">
        <f t="shared" si="165"/>
        <v>1.5464867415681027</v>
      </c>
      <c r="V213" s="140">
        <f t="shared" si="165"/>
        <v>1.1145065138791665</v>
      </c>
      <c r="W213" s="140">
        <f t="shared" si="165"/>
        <v>0.98338677683776732</v>
      </c>
      <c r="X213" s="140">
        <f t="shared" si="165"/>
        <v>0.72708932805812632</v>
      </c>
      <c r="Y213" s="140">
        <f t="shared" si="165"/>
        <v>0.56916798560832327</v>
      </c>
      <c r="Z213" s="140">
        <f t="shared" si="165"/>
        <v>0.35845772821828886</v>
      </c>
      <c r="AA213" s="140">
        <f t="shared" si="165"/>
        <v>0.24794449310007372</v>
      </c>
      <c r="AB213" s="140">
        <f t="shared" si="165"/>
        <v>0.15317254740140993</v>
      </c>
      <c r="AC213" s="141">
        <f t="shared" si="165"/>
        <v>0.13815758634462838</v>
      </c>
    </row>
    <row r="214" spans="1:29" x14ac:dyDescent="0.25">
      <c r="A214" s="177"/>
      <c r="C214" s="178" t="s">
        <v>26</v>
      </c>
      <c r="D214" s="134" t="s">
        <v>8</v>
      </c>
      <c r="E214" s="98">
        <f t="shared" si="159"/>
        <v>273.73082427843798</v>
      </c>
      <c r="F214" s="53">
        <f t="shared" ref="F214:P214" si="166">F199*$AG$19*$AF$8/10^9</f>
        <v>28.904297849666126</v>
      </c>
      <c r="G214" s="57">
        <f t="shared" si="166"/>
        <v>29.69020296658077</v>
      </c>
      <c r="H214" s="57">
        <f t="shared" si="166"/>
        <v>30.103249030585403</v>
      </c>
      <c r="I214" s="57">
        <f t="shared" si="166"/>
        <v>30.169483652824731</v>
      </c>
      <c r="J214" s="57">
        <f t="shared" si="166"/>
        <v>29.58059554422702</v>
      </c>
      <c r="K214" s="57">
        <f t="shared" si="166"/>
        <v>28.125011367480841</v>
      </c>
      <c r="L214" s="57">
        <f t="shared" si="166"/>
        <v>24.909017995283321</v>
      </c>
      <c r="M214" s="57">
        <f t="shared" si="166"/>
        <v>21.011355252432498</v>
      </c>
      <c r="N214" s="57">
        <f t="shared" si="166"/>
        <v>16.713230554331851</v>
      </c>
      <c r="O214" s="57">
        <f t="shared" si="166"/>
        <v>12.420666900023416</v>
      </c>
      <c r="P214" s="57">
        <f t="shared" si="166"/>
        <v>8.7354573928730854</v>
      </c>
      <c r="Q214" s="57">
        <f t="shared" ref="Q214:AC214" si="167">Q199*$AH$19*$AF$8/10^9</f>
        <v>6.2512536065141502</v>
      </c>
      <c r="R214" s="57">
        <f t="shared" si="167"/>
        <v>3.6206512988733057</v>
      </c>
      <c r="S214" s="57">
        <f t="shared" si="167"/>
        <v>1.8891964452985996</v>
      </c>
      <c r="T214" s="57">
        <f t="shared" si="167"/>
        <v>0.83543259069798304</v>
      </c>
      <c r="U214" s="57">
        <f t="shared" si="167"/>
        <v>0.41223803451288077</v>
      </c>
      <c r="V214" s="57">
        <f t="shared" si="167"/>
        <v>0.19452164766335645</v>
      </c>
      <c r="W214" s="57">
        <f t="shared" si="167"/>
        <v>9.5575194125255655E-2</v>
      </c>
      <c r="X214" s="57">
        <f t="shared" si="167"/>
        <v>4.5930156364276727E-2</v>
      </c>
      <c r="Y214" s="57">
        <f t="shared" si="167"/>
        <v>1.7556418527175453E-2</v>
      </c>
      <c r="Z214" s="57">
        <f t="shared" si="167"/>
        <v>4.4488422188013891E-3</v>
      </c>
      <c r="AA214" s="57">
        <f t="shared" si="167"/>
        <v>1.1287317548413602E-3</v>
      </c>
      <c r="AB214" s="57">
        <f t="shared" si="167"/>
        <v>2.6040290951055369E-4</v>
      </c>
      <c r="AC214" s="61">
        <f t="shared" si="167"/>
        <v>6.2402668834963125E-5</v>
      </c>
    </row>
    <row r="215" spans="1:29" x14ac:dyDescent="0.25">
      <c r="A215" s="177"/>
      <c r="C215" s="179"/>
      <c r="D215" s="135" t="s">
        <v>9</v>
      </c>
      <c r="E215" s="103">
        <f t="shared" si="159"/>
        <v>110.68285279738855</v>
      </c>
      <c r="F215" s="54">
        <f t="shared" ref="F215:P215" si="168">F200*$AG$20*$AF$8/10^9</f>
        <v>11.321204305292898</v>
      </c>
      <c r="G215" s="58">
        <f t="shared" si="168"/>
        <v>11.683217145241288</v>
      </c>
      <c r="H215" s="58">
        <f t="shared" si="168"/>
        <v>11.900247916455355</v>
      </c>
      <c r="I215" s="58">
        <f t="shared" si="168"/>
        <v>11.9806024727633</v>
      </c>
      <c r="J215" s="58">
        <f t="shared" si="168"/>
        <v>11.799432508030979</v>
      </c>
      <c r="K215" s="58">
        <f t="shared" si="168"/>
        <v>11.268499919314063</v>
      </c>
      <c r="L215" s="58">
        <f t="shared" si="168"/>
        <v>10.023639370647309</v>
      </c>
      <c r="M215" s="58">
        <f t="shared" si="168"/>
        <v>8.4917072350937115</v>
      </c>
      <c r="N215" s="58">
        <f t="shared" si="168"/>
        <v>6.7834497007446926</v>
      </c>
      <c r="O215" s="58">
        <f t="shared" si="168"/>
        <v>5.0624640089810784</v>
      </c>
      <c r="P215" s="58">
        <f t="shared" si="168"/>
        <v>3.5752589752852861</v>
      </c>
      <c r="Q215" s="58">
        <f t="shared" ref="Q215:AC215" si="169">Q200*$AH$20*$AF$8/10^9</f>
        <v>2.5690478918241175</v>
      </c>
      <c r="R215" s="58">
        <f t="shared" si="169"/>
        <v>1.8474114192305564</v>
      </c>
      <c r="S215" s="58">
        <f t="shared" si="169"/>
        <v>1.1733505957113719</v>
      </c>
      <c r="T215" s="58">
        <f t="shared" si="169"/>
        <v>0.63237420931232824</v>
      </c>
      <c r="U215" s="58">
        <f t="shared" si="169"/>
        <v>0.3132571492786646</v>
      </c>
      <c r="V215" s="58">
        <f t="shared" si="169"/>
        <v>0.15007372915664785</v>
      </c>
      <c r="W215" s="58">
        <f t="shared" si="169"/>
        <v>7.2124149573393914E-2</v>
      </c>
      <c r="X215" s="58">
        <f t="shared" si="169"/>
        <v>2.4908326794087415E-2</v>
      </c>
      <c r="Y215" s="58">
        <f t="shared" si="169"/>
        <v>7.832624516250308E-3</v>
      </c>
      <c r="Z215" s="58">
        <f t="shared" si="169"/>
        <v>2.1024734905841598E-3</v>
      </c>
      <c r="AA215" s="58">
        <f t="shared" si="169"/>
        <v>5.1428407075563838E-4</v>
      </c>
      <c r="AB215" s="58">
        <f t="shared" si="169"/>
        <v>1.0776269737860732E-4</v>
      </c>
      <c r="AC215" s="62">
        <f t="shared" si="169"/>
        <v>2.4623882440503049E-5</v>
      </c>
    </row>
    <row r="216" spans="1:29" x14ac:dyDescent="0.25">
      <c r="A216" s="177"/>
      <c r="C216" s="180"/>
      <c r="D216" s="137" t="s">
        <v>10</v>
      </c>
      <c r="E216" s="138">
        <f t="shared" si="159"/>
        <v>5.2053303839838589</v>
      </c>
      <c r="F216" s="139">
        <f t="shared" ref="F216:P216" si="170">F201*$AG$21*$AF$8/10^9</f>
        <v>0.52107755468398165</v>
      </c>
      <c r="G216" s="140">
        <f t="shared" si="170"/>
        <v>0.53633928533372766</v>
      </c>
      <c r="H216" s="140">
        <f t="shared" si="170"/>
        <v>0.54490060295096354</v>
      </c>
      <c r="I216" s="140">
        <f t="shared" si="170"/>
        <v>0.54719281116433338</v>
      </c>
      <c r="J216" s="140">
        <f t="shared" si="170"/>
        <v>0.53757524086664621</v>
      </c>
      <c r="K216" s="140">
        <f t="shared" si="170"/>
        <v>0.51212535069328891</v>
      </c>
      <c r="L216" s="140">
        <f t="shared" si="170"/>
        <v>0.45444665560431652</v>
      </c>
      <c r="M216" s="140">
        <f t="shared" si="170"/>
        <v>0.38407386108971886</v>
      </c>
      <c r="N216" s="140">
        <f t="shared" si="170"/>
        <v>0.30608865894158249</v>
      </c>
      <c r="O216" s="140">
        <f t="shared" si="170"/>
        <v>0.22790286744709046</v>
      </c>
      <c r="P216" s="140">
        <f t="shared" si="170"/>
        <v>0.16058337314789953</v>
      </c>
      <c r="Q216" s="140">
        <f t="shared" ref="Q216:AC216" si="171">Q201*$AH$21*$AF$8/10^9</f>
        <v>0.11512886590751345</v>
      </c>
      <c r="R216" s="140">
        <f t="shared" si="171"/>
        <v>0.14942068903199673</v>
      </c>
      <c r="S216" s="140">
        <f t="shared" si="171"/>
        <v>8.6475646873591924E-2</v>
      </c>
      <c r="T216" s="140">
        <f t="shared" si="171"/>
        <v>6.5002366062525893E-2</v>
      </c>
      <c r="U216" s="140">
        <f t="shared" si="171"/>
        <v>3.2152543863847707E-2</v>
      </c>
      <c r="V216" s="140">
        <f t="shared" si="171"/>
        <v>1.5299044514741822E-2</v>
      </c>
      <c r="W216" s="140">
        <f t="shared" si="171"/>
        <v>4.8943570055519081E-3</v>
      </c>
      <c r="X216" s="140">
        <f t="shared" si="171"/>
        <v>2.9612415449211818E-3</v>
      </c>
      <c r="Y216" s="140">
        <f t="shared" si="171"/>
        <v>1.3842361483198363E-3</v>
      </c>
      <c r="Z216" s="140">
        <f t="shared" si="171"/>
        <v>2.6764296494751676E-4</v>
      </c>
      <c r="AA216" s="140">
        <f t="shared" si="171"/>
        <v>2.8389865922541318E-5</v>
      </c>
      <c r="AB216" s="140">
        <f t="shared" si="171"/>
        <v>7.7552915116350328E-6</v>
      </c>
      <c r="AC216" s="141">
        <f t="shared" si="171"/>
        <v>1.3429849204832732E-6</v>
      </c>
    </row>
    <row r="217" spans="1:29" x14ac:dyDescent="0.25">
      <c r="A217" s="177"/>
      <c r="C217" s="178" t="s">
        <v>28</v>
      </c>
      <c r="D217" s="134" t="s">
        <v>8</v>
      </c>
      <c r="E217" s="98">
        <f t="shared" si="159"/>
        <v>12.711586949556922</v>
      </c>
      <c r="F217" s="53">
        <f t="shared" ref="F217:P217" si="172">F202*$AG$22*$AF$9/10^9</f>
        <v>2.639880029366747</v>
      </c>
      <c r="G217" s="57">
        <f t="shared" si="172"/>
        <v>2.7024655512942921</v>
      </c>
      <c r="H217" s="57">
        <f t="shared" si="172"/>
        <v>2.4285681679746411</v>
      </c>
      <c r="I217" s="57">
        <f t="shared" si="172"/>
        <v>1.9263201121348859</v>
      </c>
      <c r="J217" s="57">
        <f t="shared" si="172"/>
        <v>1.3511134926871762</v>
      </c>
      <c r="K217" s="57">
        <f t="shared" si="172"/>
        <v>0.83966781669998625</v>
      </c>
      <c r="L217" s="57">
        <f t="shared" si="172"/>
        <v>0.45642718701480545</v>
      </c>
      <c r="M217" s="57">
        <f t="shared" si="172"/>
        <v>0.22018864424108134</v>
      </c>
      <c r="N217" s="57">
        <f t="shared" si="172"/>
        <v>9.4199132007039471E-2</v>
      </c>
      <c r="O217" s="57">
        <f t="shared" si="172"/>
        <v>3.571155676633396E-2</v>
      </c>
      <c r="P217" s="57">
        <f t="shared" si="172"/>
        <v>1.2119788823039967E-2</v>
      </c>
      <c r="Q217" s="57">
        <f t="shared" ref="Q217:AC217" si="173">Q202*$AH$22*$AF$9/10^9</f>
        <v>3.8281260124721009E-3</v>
      </c>
      <c r="R217" s="57">
        <f t="shared" si="173"/>
        <v>9.0003471202405004E-4</v>
      </c>
      <c r="S217" s="57">
        <f t="shared" si="173"/>
        <v>1.696138328252935E-4</v>
      </c>
      <c r="T217" s="57">
        <f t="shared" si="173"/>
        <v>2.3256385333415233E-5</v>
      </c>
      <c r="U217" s="57">
        <f t="shared" si="173"/>
        <v>3.5033773396905871E-6</v>
      </c>
      <c r="V217" s="57">
        <f t="shared" si="173"/>
        <v>7.6052004049716654E-7</v>
      </c>
      <c r="W217" s="57">
        <f t="shared" si="173"/>
        <v>1.4515341711605191E-7</v>
      </c>
      <c r="X217" s="57">
        <f t="shared" si="173"/>
        <v>2.6136221938426506E-8</v>
      </c>
      <c r="Y217" s="57">
        <f t="shared" si="173"/>
        <v>4.0336966033169454E-9</v>
      </c>
      <c r="Z217" s="57">
        <f t="shared" si="173"/>
        <v>3.8352476305866693E-10</v>
      </c>
      <c r="AA217" s="57">
        <f t="shared" si="173"/>
        <v>0</v>
      </c>
      <c r="AB217" s="57">
        <f t="shared" si="173"/>
        <v>0</v>
      </c>
      <c r="AC217" s="61">
        <f t="shared" si="173"/>
        <v>0</v>
      </c>
    </row>
    <row r="218" spans="1:29" x14ac:dyDescent="0.25">
      <c r="A218" s="177"/>
      <c r="C218" s="179"/>
      <c r="D218" s="135" t="s">
        <v>9</v>
      </c>
      <c r="E218" s="103">
        <f t="shared" si="159"/>
        <v>489.42091598811987</v>
      </c>
      <c r="F218" s="54">
        <f t="shared" ref="F218:P218" si="174">F203*$AG$23*$AF$9/10^9</f>
        <v>125.39430139491894</v>
      </c>
      <c r="G218" s="58">
        <f t="shared" si="174"/>
        <v>114.37069942159873</v>
      </c>
      <c r="H218" s="58">
        <f t="shared" si="174"/>
        <v>92.737970728051963</v>
      </c>
      <c r="I218" s="58">
        <f t="shared" si="174"/>
        <v>67.053585582710525</v>
      </c>
      <c r="J218" s="58">
        <f t="shared" si="174"/>
        <v>43.234057041639254</v>
      </c>
      <c r="K218" s="58">
        <f t="shared" si="174"/>
        <v>24.87403048396185</v>
      </c>
      <c r="L218" s="58">
        <f t="shared" si="174"/>
        <v>12.59274409683068</v>
      </c>
      <c r="M218" s="58">
        <f t="shared" si="174"/>
        <v>5.6871815560964496</v>
      </c>
      <c r="N218" s="58">
        <f t="shared" si="174"/>
        <v>2.2879867708690602</v>
      </c>
      <c r="O218" s="58">
        <f t="shared" si="174"/>
        <v>0.81890293964179217</v>
      </c>
      <c r="P218" s="58">
        <f t="shared" si="174"/>
        <v>0.26330006338425882</v>
      </c>
      <c r="Q218" s="58">
        <f t="shared" ref="Q218:AC218" si="175">Q203*$AH$23*$AF$9/10^9</f>
        <v>7.9035905631949108E-2</v>
      </c>
      <c r="R218" s="58">
        <f t="shared" si="175"/>
        <v>2.1268408207502837E-2</v>
      </c>
      <c r="S218" s="58">
        <f t="shared" si="175"/>
        <v>4.8210518145421783E-3</v>
      </c>
      <c r="T218" s="58">
        <f t="shared" si="175"/>
        <v>8.2781657317751271E-4</v>
      </c>
      <c r="U218" s="58">
        <f t="shared" si="175"/>
        <v>1.6641042363530089E-4</v>
      </c>
      <c r="V218" s="58">
        <f t="shared" si="175"/>
        <v>3.0393330363671032E-5</v>
      </c>
      <c r="W218" s="58">
        <f t="shared" si="175"/>
        <v>5.008268803346813E-6</v>
      </c>
      <c r="X218" s="58">
        <f t="shared" si="175"/>
        <v>7.9361470447904985E-7</v>
      </c>
      <c r="Y218" s="58">
        <f t="shared" si="175"/>
        <v>1.0939198538995401E-7</v>
      </c>
      <c r="Z218" s="58">
        <f t="shared" si="175"/>
        <v>1.1159725371369637E-8</v>
      </c>
      <c r="AA218" s="58">
        <f t="shared" si="175"/>
        <v>0</v>
      </c>
      <c r="AB218" s="58">
        <f t="shared" si="175"/>
        <v>0</v>
      </c>
      <c r="AC218" s="62">
        <f t="shared" si="175"/>
        <v>0</v>
      </c>
    </row>
    <row r="219" spans="1:29" x14ac:dyDescent="0.25">
      <c r="A219" s="177"/>
      <c r="C219" s="180"/>
      <c r="D219" s="137" t="s">
        <v>10</v>
      </c>
      <c r="E219" s="138">
        <f t="shared" si="159"/>
        <v>41.214392640975397</v>
      </c>
      <c r="F219" s="139">
        <f t="shared" ref="F219:P219" si="176">F204*$AG$24*$AF$9/10^9</f>
        <v>10.55952011746686</v>
      </c>
      <c r="G219" s="140">
        <f t="shared" si="176"/>
        <v>9.6312167933977886</v>
      </c>
      <c r="H219" s="140">
        <f t="shared" si="176"/>
        <v>7.8095133244675337</v>
      </c>
      <c r="I219" s="140">
        <f t="shared" si="176"/>
        <v>5.6466177332808876</v>
      </c>
      <c r="J219" s="140">
        <f t="shared" si="176"/>
        <v>3.6407626982433063</v>
      </c>
      <c r="K219" s="140">
        <f t="shared" si="176"/>
        <v>2.0946551986494191</v>
      </c>
      <c r="L219" s="140">
        <f t="shared" si="176"/>
        <v>1.0604416081541628</v>
      </c>
      <c r="M219" s="140">
        <f t="shared" si="176"/>
        <v>0.4789205520923327</v>
      </c>
      <c r="N219" s="140">
        <f t="shared" si="176"/>
        <v>0.19267257017844719</v>
      </c>
      <c r="O219" s="140">
        <f t="shared" si="176"/>
        <v>6.8960247548782508E-2</v>
      </c>
      <c r="P219" s="140">
        <f t="shared" si="176"/>
        <v>2.217263691656917E-2</v>
      </c>
      <c r="Q219" s="140">
        <f t="shared" ref="Q219:AC219" si="177">Q204*$AH$24*$AF$9/10^9</f>
        <v>6.6556552111115049E-3</v>
      </c>
      <c r="R219" s="140">
        <f t="shared" si="177"/>
        <v>1.7910238490528709E-3</v>
      </c>
      <c r="S219" s="140">
        <f t="shared" si="177"/>
        <v>4.0598331069828877E-4</v>
      </c>
      <c r="T219" s="140">
        <f t="shared" si="177"/>
        <v>6.9710869320211609E-5</v>
      </c>
      <c r="U219" s="140">
        <f t="shared" si="177"/>
        <v>1.4013509358762181E-5</v>
      </c>
      <c r="V219" s="140">
        <f t="shared" si="177"/>
        <v>2.3596363233676385E-6</v>
      </c>
      <c r="W219" s="140">
        <f t="shared" si="177"/>
        <v>3.5598280656658103E-7</v>
      </c>
      <c r="X219" s="140">
        <f t="shared" si="177"/>
        <v>5.1217956536397651E-8</v>
      </c>
      <c r="Y219" s="140">
        <f t="shared" si="177"/>
        <v>6.3460728052184321E-9</v>
      </c>
      <c r="Z219" s="140">
        <f t="shared" si="177"/>
        <v>6.4660373276006802E-10</v>
      </c>
      <c r="AA219" s="140">
        <f t="shared" si="177"/>
        <v>0</v>
      </c>
      <c r="AB219" s="140">
        <f t="shared" si="177"/>
        <v>0</v>
      </c>
      <c r="AC219" s="141">
        <f t="shared" si="177"/>
        <v>0</v>
      </c>
    </row>
    <row r="220" spans="1:29" x14ac:dyDescent="0.25">
      <c r="A220" s="177"/>
      <c r="C220" s="178" t="s">
        <v>32</v>
      </c>
      <c r="D220" s="135" t="s">
        <v>9</v>
      </c>
      <c r="E220" s="103">
        <f t="shared" si="159"/>
        <v>866.86066674436631</v>
      </c>
      <c r="F220" s="54">
        <f t="shared" ref="F220:P220" si="178">F205*$AG$25*$AF$10/10^9</f>
        <v>94.912338318115431</v>
      </c>
      <c r="G220" s="58">
        <f t="shared" si="178"/>
        <v>97.182927610037183</v>
      </c>
      <c r="H220" s="58">
        <f t="shared" si="178"/>
        <v>98.892578717016889</v>
      </c>
      <c r="I220" s="58">
        <f t="shared" si="178"/>
        <v>99.234466696368742</v>
      </c>
      <c r="J220" s="58">
        <f t="shared" si="178"/>
        <v>97.726127050303973</v>
      </c>
      <c r="K220" s="58">
        <f t="shared" si="178"/>
        <v>93.941558017784615</v>
      </c>
      <c r="L220" s="58">
        <f t="shared" si="178"/>
        <v>84.642475154764568</v>
      </c>
      <c r="M220" s="58">
        <f t="shared" si="178"/>
        <v>71.549041089959374</v>
      </c>
      <c r="N220" s="58">
        <f t="shared" si="178"/>
        <v>55.450942000574152</v>
      </c>
      <c r="O220" s="58">
        <f t="shared" si="178"/>
        <v>37.147655673808103</v>
      </c>
      <c r="P220" s="58">
        <f t="shared" si="178"/>
        <v>21.22527993361588</v>
      </c>
      <c r="Q220" s="58">
        <f t="shared" ref="Q220:AC220" si="179">Q205*$AH$25*$AF$10/10^9</f>
        <v>10.114814505820179</v>
      </c>
      <c r="R220" s="58">
        <f t="shared" si="179"/>
        <v>4.1589087263492255</v>
      </c>
      <c r="S220" s="58">
        <f t="shared" si="179"/>
        <v>0.6815532498481468</v>
      </c>
      <c r="T220" s="58">
        <f t="shared" si="179"/>
        <v>0</v>
      </c>
      <c r="U220" s="58">
        <f t="shared" si="179"/>
        <v>0</v>
      </c>
      <c r="V220" s="58">
        <f t="shared" si="179"/>
        <v>0</v>
      </c>
      <c r="W220" s="58">
        <f t="shared" si="179"/>
        <v>0</v>
      </c>
      <c r="X220" s="58">
        <f t="shared" si="179"/>
        <v>0</v>
      </c>
      <c r="Y220" s="58">
        <f t="shared" si="179"/>
        <v>0</v>
      </c>
      <c r="Z220" s="58">
        <f t="shared" si="179"/>
        <v>0</v>
      </c>
      <c r="AA220" s="58">
        <f t="shared" si="179"/>
        <v>0</v>
      </c>
      <c r="AB220" s="58">
        <f t="shared" si="179"/>
        <v>0</v>
      </c>
      <c r="AC220" s="62">
        <f t="shared" si="179"/>
        <v>0</v>
      </c>
    </row>
    <row r="221" spans="1:29" x14ac:dyDescent="0.25">
      <c r="A221" s="177"/>
      <c r="C221" s="180"/>
      <c r="D221" s="137" t="s">
        <v>10</v>
      </c>
      <c r="E221" s="138">
        <f t="shared" si="159"/>
        <v>17.686444195101899</v>
      </c>
      <c r="F221" s="139">
        <f t="shared" ref="F221:P221" si="180">F206*$AG$26*$AF$10/10^9</f>
        <v>1.9369864962880703</v>
      </c>
      <c r="G221" s="140">
        <f t="shared" si="180"/>
        <v>1.9832012508223018</v>
      </c>
      <c r="H221" s="140">
        <f t="shared" si="180"/>
        <v>2.017964116545734</v>
      </c>
      <c r="I221" s="140">
        <f t="shared" si="180"/>
        <v>2.0248145070397525</v>
      </c>
      <c r="J221" s="140">
        <f t="shared" si="180"/>
        <v>1.9939138745133149</v>
      </c>
      <c r="K221" s="140">
        <f t="shared" si="180"/>
        <v>1.9165780421124896</v>
      </c>
      <c r="L221" s="140">
        <f t="shared" si="180"/>
        <v>1.7267528599616309</v>
      </c>
      <c r="M221" s="140">
        <f t="shared" si="180"/>
        <v>1.4595492846433766</v>
      </c>
      <c r="N221" s="140">
        <f t="shared" si="180"/>
        <v>1.1310896547692837</v>
      </c>
      <c r="O221" s="140">
        <f t="shared" si="180"/>
        <v>0.75769200728713615</v>
      </c>
      <c r="P221" s="140">
        <f t="shared" si="180"/>
        <v>0.4329003646365992</v>
      </c>
      <c r="Q221" s="140">
        <f t="shared" ref="Q221:AC221" si="181">Q206*$AH$26*$AF$10/10^9</f>
        <v>0.2062840813139977</v>
      </c>
      <c r="R221" s="140">
        <f t="shared" si="181"/>
        <v>8.4817873429489127E-2</v>
      </c>
      <c r="S221" s="140">
        <f t="shared" si="181"/>
        <v>1.3899781738720848E-2</v>
      </c>
      <c r="T221" s="140">
        <f t="shared" si="181"/>
        <v>0</v>
      </c>
      <c r="U221" s="140">
        <f t="shared" si="181"/>
        <v>0</v>
      </c>
      <c r="V221" s="140">
        <f t="shared" si="181"/>
        <v>0</v>
      </c>
      <c r="W221" s="140">
        <f t="shared" si="181"/>
        <v>0</v>
      </c>
      <c r="X221" s="140">
        <f t="shared" si="181"/>
        <v>0</v>
      </c>
      <c r="Y221" s="140">
        <f t="shared" si="181"/>
        <v>0</v>
      </c>
      <c r="Z221" s="140">
        <f t="shared" si="181"/>
        <v>0</v>
      </c>
      <c r="AA221" s="140">
        <f t="shared" si="181"/>
        <v>0</v>
      </c>
      <c r="AB221" s="140">
        <f t="shared" si="181"/>
        <v>0</v>
      </c>
      <c r="AC221" s="141">
        <f t="shared" si="181"/>
        <v>0</v>
      </c>
    </row>
    <row r="222" spans="1:29" x14ac:dyDescent="0.25">
      <c r="E222" s="131"/>
    </row>
    <row r="223" spans="1:29" x14ac:dyDescent="0.25">
      <c r="C223" s="2" t="s">
        <v>165</v>
      </c>
      <c r="E223" s="131"/>
      <c r="F223" s="2" t="s">
        <v>166</v>
      </c>
    </row>
    <row r="224" spans="1:29" x14ac:dyDescent="0.25">
      <c r="C224" s="122" t="s">
        <v>30</v>
      </c>
      <c r="D224" s="122" t="s">
        <v>120</v>
      </c>
      <c r="E224" s="122" t="s">
        <v>168</v>
      </c>
      <c r="F224" s="122" t="s">
        <v>169</v>
      </c>
      <c r="G224" s="122" t="s">
        <v>170</v>
      </c>
      <c r="H224" s="122" t="s">
        <v>171</v>
      </c>
      <c r="I224" s="122" t="s">
        <v>172</v>
      </c>
      <c r="J224" s="122" t="s">
        <v>173</v>
      </c>
      <c r="K224" s="122" t="s">
        <v>174</v>
      </c>
      <c r="L224" s="122" t="s">
        <v>175</v>
      </c>
      <c r="M224" s="122" t="s">
        <v>176</v>
      </c>
      <c r="N224" s="122" t="s">
        <v>177</v>
      </c>
      <c r="O224" s="122" t="s">
        <v>178</v>
      </c>
      <c r="P224" s="122" t="s">
        <v>179</v>
      </c>
      <c r="Q224" s="122" t="s">
        <v>180</v>
      </c>
      <c r="R224" s="122" t="s">
        <v>181</v>
      </c>
      <c r="S224" s="122" t="s">
        <v>182</v>
      </c>
      <c r="T224" s="122" t="s">
        <v>183</v>
      </c>
      <c r="U224" s="122" t="s">
        <v>184</v>
      </c>
      <c r="V224" s="122" t="s">
        <v>185</v>
      </c>
      <c r="W224" s="122" t="s">
        <v>186</v>
      </c>
      <c r="X224" s="122" t="s">
        <v>187</v>
      </c>
      <c r="Y224" s="122" t="s">
        <v>188</v>
      </c>
      <c r="Z224" s="122" t="s">
        <v>189</v>
      </c>
      <c r="AA224" s="122" t="s">
        <v>190</v>
      </c>
      <c r="AB224" s="122" t="s">
        <v>191</v>
      </c>
      <c r="AC224" s="122" t="s">
        <v>192</v>
      </c>
    </row>
    <row r="225" spans="1:29" ht="15" customHeight="1" x14ac:dyDescent="0.25">
      <c r="A225" s="163" t="s">
        <v>19</v>
      </c>
      <c r="C225" s="126" t="s">
        <v>25</v>
      </c>
      <c r="D225" s="127" t="s">
        <v>8</v>
      </c>
      <c r="E225" s="128">
        <f>SUM(F225:AC225)</f>
        <v>175265512.440963</v>
      </c>
      <c r="F225" s="129">
        <v>17125653.976566713</v>
      </c>
      <c r="G225" s="130">
        <v>18263299.219741091</v>
      </c>
      <c r="H225" s="130">
        <v>19459708.32355687</v>
      </c>
      <c r="I225" s="130">
        <v>20664747.294449851</v>
      </c>
      <c r="J225" s="130">
        <v>21696177.411413804</v>
      </c>
      <c r="K225" s="130">
        <v>22195970.497816116</v>
      </c>
      <c r="L225" s="130">
        <v>20758612.464067675</v>
      </c>
      <c r="M225" s="130">
        <v>17193946.215005666</v>
      </c>
      <c r="N225" s="130">
        <v>11392088.946568016</v>
      </c>
      <c r="O225" s="130">
        <v>5131615.9968549879</v>
      </c>
      <c r="P225" s="130">
        <v>1254140.5570613141</v>
      </c>
      <c r="Q225" s="130">
        <v>126623.30862503065</v>
      </c>
      <c r="R225" s="130">
        <v>2919.788561472024</v>
      </c>
      <c r="S225" s="130">
        <v>8.4390439251611831</v>
      </c>
      <c r="T225" s="130">
        <v>1.6304514187234621E-3</v>
      </c>
      <c r="U225" s="130">
        <v>6.398846825497853E-9</v>
      </c>
      <c r="V225" s="130">
        <v>1.5723470799514305E-16</v>
      </c>
      <c r="W225" s="130">
        <v>5.1155408079104607E-27</v>
      </c>
      <c r="X225" s="130">
        <v>3.4842997781548336E-41</v>
      </c>
      <c r="Y225" s="130">
        <v>4.7354420978941439E-60</v>
      </c>
      <c r="Z225" s="130">
        <v>9.260842401146774E-85</v>
      </c>
      <c r="AA225" s="130">
        <v>9.4566230725663122E-117</v>
      </c>
      <c r="AB225" s="130">
        <v>1.7049435159539274E-157</v>
      </c>
      <c r="AC225" s="132">
        <v>8.3016990655955723E-209</v>
      </c>
    </row>
    <row r="226" spans="1:29" x14ac:dyDescent="0.25">
      <c r="A226" s="164"/>
      <c r="C226" s="178" t="s">
        <v>27</v>
      </c>
      <c r="D226" s="134" t="s">
        <v>8</v>
      </c>
      <c r="E226" s="98">
        <f t="shared" ref="E226:E236" si="182">SUM(F226:AC226)</f>
        <v>4777985.5584581653</v>
      </c>
      <c r="F226" s="53">
        <v>364379.20790996315</v>
      </c>
      <c r="G226" s="57">
        <v>385692.36809297139</v>
      </c>
      <c r="H226" s="57">
        <v>400288.48241087649</v>
      </c>
      <c r="I226" s="57">
        <v>409505.126618332</v>
      </c>
      <c r="J226" s="57">
        <v>410918.47807036946</v>
      </c>
      <c r="K226" s="57">
        <v>403363.2048472609</v>
      </c>
      <c r="L226" s="57">
        <v>374624.71513047215</v>
      </c>
      <c r="M226" s="57">
        <v>338920.32302193536</v>
      </c>
      <c r="N226" s="57">
        <v>298033.24564085086</v>
      </c>
      <c r="O226" s="57">
        <v>254533.59496486231</v>
      </c>
      <c r="P226" s="57">
        <v>215104.60945064554</v>
      </c>
      <c r="Q226" s="57">
        <v>194334.13913861764</v>
      </c>
      <c r="R226" s="57">
        <v>167962.4368298279</v>
      </c>
      <c r="S226" s="57">
        <v>134174.47690848785</v>
      </c>
      <c r="T226" s="57">
        <v>78653.081993740852</v>
      </c>
      <c r="U226" s="57">
        <v>62360.826310829914</v>
      </c>
      <c r="V226" s="57">
        <v>53417.878179745836</v>
      </c>
      <c r="W226" s="57">
        <v>55192.746282924069</v>
      </c>
      <c r="X226" s="57">
        <v>47339.870938920118</v>
      </c>
      <c r="Y226" s="57">
        <v>42687.455585206233</v>
      </c>
      <c r="Z226" s="57">
        <v>30806.928895230554</v>
      </c>
      <c r="AA226" s="57">
        <v>24327.274585781037</v>
      </c>
      <c r="AB226" s="57">
        <v>17115.159452754197</v>
      </c>
      <c r="AC226" s="61">
        <v>14249.927197558969</v>
      </c>
    </row>
    <row r="227" spans="1:29" x14ac:dyDescent="0.25">
      <c r="A227" s="164"/>
      <c r="C227" s="179"/>
      <c r="D227" s="135" t="s">
        <v>9</v>
      </c>
      <c r="E227" s="103">
        <f t="shared" si="182"/>
        <v>4743269.4778032256</v>
      </c>
      <c r="F227" s="54">
        <v>374179.13770705269</v>
      </c>
      <c r="G227" s="136">
        <v>396065.51246710954</v>
      </c>
      <c r="H227" s="136">
        <v>411054.18731679209</v>
      </c>
      <c r="I227" s="136">
        <v>420518.71193080512</v>
      </c>
      <c r="J227" s="136">
        <v>421970.07528008573</v>
      </c>
      <c r="K227" s="136">
        <v>414211.60399963195</v>
      </c>
      <c r="L227" s="136">
        <v>384700.1964664993</v>
      </c>
      <c r="M227" s="136">
        <v>348035.53953352763</v>
      </c>
      <c r="N227" s="136">
        <v>306048.80970454117</v>
      </c>
      <c r="O227" s="136">
        <v>261379.2417732082</v>
      </c>
      <c r="P227" s="136">
        <v>220889.81899577289</v>
      </c>
      <c r="Q227" s="136">
        <v>199560.72967779805</v>
      </c>
      <c r="R227" s="136">
        <v>172479.76398173036</v>
      </c>
      <c r="S227" s="136">
        <v>137783.08142191908</v>
      </c>
      <c r="T227" s="136">
        <v>80768.446057142224</v>
      </c>
      <c r="U227" s="136">
        <v>64038.012348529512</v>
      </c>
      <c r="V227" s="136">
        <v>42603.215726177659</v>
      </c>
      <c r="W227" s="136">
        <v>34174.138794358456</v>
      </c>
      <c r="X227" s="136">
        <v>22498.15648582342</v>
      </c>
      <c r="Y227" s="136">
        <v>15224.871292240594</v>
      </c>
      <c r="Z227" s="136">
        <v>7925.4339896443735</v>
      </c>
      <c r="AA227" s="136">
        <v>4202.4082777740741</v>
      </c>
      <c r="AB227" s="136">
        <v>1711.5159452754187</v>
      </c>
      <c r="AC227" s="62">
        <v>1246.8686297864099</v>
      </c>
    </row>
    <row r="228" spans="1:29" x14ac:dyDescent="0.25">
      <c r="A228" s="164"/>
      <c r="C228" s="180"/>
      <c r="D228" s="137" t="s">
        <v>10</v>
      </c>
      <c r="E228" s="138">
        <f t="shared" si="182"/>
        <v>1939377.8829770363</v>
      </c>
      <c r="F228" s="139">
        <v>151453.46050047368</v>
      </c>
      <c r="G228" s="140">
        <v>160312.23123668734</v>
      </c>
      <c r="H228" s="140">
        <v>166379.07581870171</v>
      </c>
      <c r="I228" s="140">
        <v>170209.95482913553</v>
      </c>
      <c r="J228" s="140">
        <v>170797.41142289195</v>
      </c>
      <c r="K228" s="140">
        <v>167657.07780937492</v>
      </c>
      <c r="L228" s="140">
        <v>155711.98428405932</v>
      </c>
      <c r="M228" s="140">
        <v>140871.52790642789</v>
      </c>
      <c r="N228" s="140">
        <v>123876.89916612384</v>
      </c>
      <c r="O228" s="140">
        <v>105796.35976534621</v>
      </c>
      <c r="P228" s="140">
        <v>89407.783879241426</v>
      </c>
      <c r="Q228" s="140">
        <v>80774.581060061115</v>
      </c>
      <c r="R228" s="140">
        <v>69813.237802128962</v>
      </c>
      <c r="S228" s="140">
        <v>55769.342480300576</v>
      </c>
      <c r="T228" s="140">
        <v>32691.990070748037</v>
      </c>
      <c r="U228" s="140">
        <v>25920.14785535718</v>
      </c>
      <c r="V228" s="140">
        <v>18679.871510708668</v>
      </c>
      <c r="W228" s="140">
        <v>16482.217383119787</v>
      </c>
      <c r="X228" s="140">
        <v>12186.501429821019</v>
      </c>
      <c r="Y228" s="140">
        <v>9539.634543872271</v>
      </c>
      <c r="Z228" s="140">
        <v>6007.9902824723467</v>
      </c>
      <c r="AA228" s="140">
        <v>4155.7148524654731</v>
      </c>
      <c r="AB228" s="140">
        <v>2567.2739179131286</v>
      </c>
      <c r="AC228" s="141">
        <v>2315.6131696033322</v>
      </c>
    </row>
    <row r="229" spans="1:29" x14ac:dyDescent="0.25">
      <c r="A229" s="164"/>
      <c r="C229" s="178" t="s">
        <v>26</v>
      </c>
      <c r="D229" s="134" t="s">
        <v>8</v>
      </c>
      <c r="E229" s="98">
        <f t="shared" si="182"/>
        <v>21882087.250270598</v>
      </c>
      <c r="F229" s="53">
        <v>2184062.9762202408</v>
      </c>
      <c r="G229" s="57">
        <v>2272724.3288711887</v>
      </c>
      <c r="H229" s="57">
        <v>2333926.055899146</v>
      </c>
      <c r="I229" s="57">
        <v>2368712.9481159169</v>
      </c>
      <c r="J229" s="57">
        <v>2351650.6816862668</v>
      </c>
      <c r="K229" s="57">
        <v>2263802.7061074069</v>
      </c>
      <c r="L229" s="57">
        <v>2029843.8765381502</v>
      </c>
      <c r="M229" s="57">
        <v>1733322.3835171433</v>
      </c>
      <c r="N229" s="57">
        <v>1395587.3169314463</v>
      </c>
      <c r="O229" s="57">
        <v>1049683.8218720872</v>
      </c>
      <c r="P229" s="57">
        <v>747009.17723467608</v>
      </c>
      <c r="Q229" s="57">
        <v>540615.59048785525</v>
      </c>
      <c r="R229" s="57">
        <v>313069.82380731782</v>
      </c>
      <c r="S229" s="57">
        <v>159048.36389499914</v>
      </c>
      <c r="T229" s="57">
        <v>72269.255250690578</v>
      </c>
      <c r="U229" s="57">
        <v>35660.729629141933</v>
      </c>
      <c r="V229" s="57">
        <v>16827.132150809382</v>
      </c>
      <c r="W229" s="57">
        <v>8267.750356856026</v>
      </c>
      <c r="X229" s="57">
        <v>3973.1969173249768</v>
      </c>
      <c r="Y229" s="57">
        <v>1518.7213258802294</v>
      </c>
      <c r="Z229" s="57">
        <v>384.84794280288838</v>
      </c>
      <c r="AA229" s="57">
        <v>97.641155263093452</v>
      </c>
      <c r="AB229" s="57">
        <v>22.526203244857584</v>
      </c>
      <c r="AC229" s="61">
        <v>5.398154743508921</v>
      </c>
    </row>
    <row r="230" spans="1:29" x14ac:dyDescent="0.25">
      <c r="A230" s="164"/>
      <c r="C230" s="179"/>
      <c r="D230" s="135" t="s">
        <v>9</v>
      </c>
      <c r="E230" s="103">
        <f t="shared" si="182"/>
        <v>17992764.406391323</v>
      </c>
      <c r="F230" s="54">
        <v>1757355.4340370884</v>
      </c>
      <c r="G230" s="136">
        <v>1832602.7485326889</v>
      </c>
      <c r="H230" s="136">
        <v>1885888.5528818453</v>
      </c>
      <c r="I230" s="136">
        <v>1917917.1710305521</v>
      </c>
      <c r="J230" s="136">
        <v>1907922.1757941316</v>
      </c>
      <c r="K230" s="136">
        <v>1840261.6516615315</v>
      </c>
      <c r="L230" s="136">
        <v>1653256.5362268081</v>
      </c>
      <c r="M230" s="136">
        <v>1414417.7821380349</v>
      </c>
      <c r="N230" s="136">
        <v>1140935.0145845758</v>
      </c>
      <c r="O230" s="136">
        <v>859712.65483261598</v>
      </c>
      <c r="P230" s="136">
        <v>612911.30867930059</v>
      </c>
      <c r="Q230" s="136">
        <v>444348.42367706815</v>
      </c>
      <c r="R230" s="136">
        <v>319483.27512131154</v>
      </c>
      <c r="S230" s="136">
        <v>197564.9414199696</v>
      </c>
      <c r="T230" s="136">
        <v>109407.30264919173</v>
      </c>
      <c r="U230" s="136">
        <v>54196.73862952675</v>
      </c>
      <c r="V230" s="136">
        <v>25964.313002880255</v>
      </c>
      <c r="W230" s="136">
        <v>12478.226569791335</v>
      </c>
      <c r="X230" s="136">
        <v>4309.3990993230818</v>
      </c>
      <c r="Y230" s="136">
        <v>1355.1253488322332</v>
      </c>
      <c r="Z230" s="136">
        <v>363.74973885539094</v>
      </c>
      <c r="AA230" s="136">
        <v>88.976482829695229</v>
      </c>
      <c r="AB230" s="136">
        <v>18.644065290416492</v>
      </c>
      <c r="AC230" s="62">
        <v>4.2601872734434343</v>
      </c>
    </row>
    <row r="231" spans="1:29" x14ac:dyDescent="0.25">
      <c r="A231" s="164"/>
      <c r="C231" s="180"/>
      <c r="D231" s="137" t="s">
        <v>10</v>
      </c>
      <c r="E231" s="138">
        <f t="shared" si="182"/>
        <v>420322.48694939312</v>
      </c>
      <c r="F231" s="139">
        <v>39842.355303312295</v>
      </c>
      <c r="G231" s="140">
        <v>41499.179489456787</v>
      </c>
      <c r="H231" s="140">
        <v>42656.421177307195</v>
      </c>
      <c r="I231" s="140">
        <v>43331.763917368073</v>
      </c>
      <c r="J231" s="140">
        <v>43058.186518345348</v>
      </c>
      <c r="K231" s="140">
        <v>41486.155030823691</v>
      </c>
      <c r="L231" s="140">
        <v>37230.762860576986</v>
      </c>
      <c r="M231" s="140">
        <v>31819.006555343505</v>
      </c>
      <c r="N231" s="140">
        <v>25640.459669446489</v>
      </c>
      <c r="O231" s="140">
        <v>19301.124885824131</v>
      </c>
      <c r="P231" s="140">
        <v>13746.730487909439</v>
      </c>
      <c r="Q231" s="140">
        <v>9956.4765313519692</v>
      </c>
      <c r="R231" s="140">
        <v>12920.081202785868</v>
      </c>
      <c r="S231" s="140">
        <v>7280.2435057687271</v>
      </c>
      <c r="T231" s="140">
        <v>5623.0420469313058</v>
      </c>
      <c r="U231" s="140">
        <v>2781.3619259383831</v>
      </c>
      <c r="V231" s="140">
        <v>1323.4467573306074</v>
      </c>
      <c r="W231" s="140">
        <v>423.38728421729309</v>
      </c>
      <c r="X231" s="140">
        <v>256.1627634014863</v>
      </c>
      <c r="Y231" s="140">
        <v>119.74361144635262</v>
      </c>
      <c r="Z231" s="140">
        <v>23.152505618297297</v>
      </c>
      <c r="AA231" s="140">
        <v>2.4558707545450966</v>
      </c>
      <c r="AB231" s="140">
        <v>0.67087296813451847</v>
      </c>
      <c r="AC231" s="141">
        <v>0.11617516613177105</v>
      </c>
    </row>
    <row r="232" spans="1:29" x14ac:dyDescent="0.25">
      <c r="A232" s="164"/>
      <c r="C232" s="178" t="s">
        <v>28</v>
      </c>
      <c r="D232" s="134" t="s">
        <v>8</v>
      </c>
      <c r="E232" s="98">
        <f t="shared" si="182"/>
        <v>297910.13387883594</v>
      </c>
      <c r="F232" s="53">
        <v>29738.247836347127</v>
      </c>
      <c r="G232" s="57">
        <v>49334.096007844331</v>
      </c>
      <c r="H232" s="57">
        <v>57908.380951521081</v>
      </c>
      <c r="I232" s="57">
        <v>54744.887042192247</v>
      </c>
      <c r="J232" s="57">
        <v>43555.049727338701</v>
      </c>
      <c r="K232" s="57">
        <v>29786.473209075048</v>
      </c>
      <c r="L232" s="57">
        <v>17462.671320720052</v>
      </c>
      <c r="M232" s="57">
        <v>8958.9366445261367</v>
      </c>
      <c r="N232" s="57">
        <v>4034.0832406856521</v>
      </c>
      <c r="O232" s="57">
        <v>1596.7054776655166</v>
      </c>
      <c r="P232" s="57">
        <v>561.84579470828032</v>
      </c>
      <c r="Q232" s="57">
        <v>182.86846817919874</v>
      </c>
      <c r="R232" s="57">
        <v>38.5289820428724</v>
      </c>
      <c r="S232" s="57">
        <v>6.6337829200666825</v>
      </c>
      <c r="T232" s="57">
        <v>0.66197015181042318</v>
      </c>
      <c r="U232" s="57">
        <v>5.0048247709865532E-2</v>
      </c>
      <c r="V232" s="57">
        <v>1.0864572007102379E-2</v>
      </c>
      <c r="W232" s="57">
        <v>2.0736202445150271E-3</v>
      </c>
      <c r="X232" s="57">
        <v>3.7337459912037863E-4</v>
      </c>
      <c r="Y232" s="57">
        <v>5.762423719024208E-5</v>
      </c>
      <c r="Z232" s="57">
        <v>5.4789251865523848E-6</v>
      </c>
      <c r="AA232" s="57">
        <v>0</v>
      </c>
      <c r="AB232" s="57">
        <v>0</v>
      </c>
      <c r="AC232" s="61">
        <v>0</v>
      </c>
    </row>
    <row r="233" spans="1:29" x14ac:dyDescent="0.25">
      <c r="A233" s="164"/>
      <c r="C233" s="179"/>
      <c r="D233" s="135" t="s">
        <v>9</v>
      </c>
      <c r="E233" s="103">
        <f t="shared" si="182"/>
        <v>11433288.528744441</v>
      </c>
      <c r="F233" s="54">
        <v>2825133.5444529429</v>
      </c>
      <c r="G233" s="136">
        <v>2626234.7675492456</v>
      </c>
      <c r="H233" s="136">
        <v>2169466.1559373643</v>
      </c>
      <c r="I233" s="136">
        <v>1597442.42817702</v>
      </c>
      <c r="J233" s="136">
        <v>1048536.1172018537</v>
      </c>
      <c r="K233" s="136">
        <v>613942.10066041443</v>
      </c>
      <c r="L233" s="136">
        <v>316232.77880997775</v>
      </c>
      <c r="M233" s="136">
        <v>145278.60855372887</v>
      </c>
      <c r="N233" s="136">
        <v>59438.068711192696</v>
      </c>
      <c r="O233" s="136">
        <v>21622.771803375224</v>
      </c>
      <c r="P233" s="136">
        <v>7058.3796832477019</v>
      </c>
      <c r="Q233" s="136">
        <v>2147.5943724356125</v>
      </c>
      <c r="R233" s="136">
        <v>584.41018980995307</v>
      </c>
      <c r="S233" s="136">
        <v>141.67497631615191</v>
      </c>
      <c r="T233" s="136">
        <v>23.335488684889274</v>
      </c>
      <c r="U233" s="136">
        <v>4.7545835324371684</v>
      </c>
      <c r="V233" s="136">
        <v>0.86838086753345811</v>
      </c>
      <c r="W233" s="136">
        <v>0.1430933943813375</v>
      </c>
      <c r="X233" s="136">
        <v>2.2674705842258565E-2</v>
      </c>
      <c r="Y233" s="136">
        <v>3.1254852968558289E-3</v>
      </c>
      <c r="Z233" s="136">
        <v>3.1884929632484678E-4</v>
      </c>
      <c r="AA233" s="136">
        <v>0</v>
      </c>
      <c r="AB233" s="136">
        <v>0</v>
      </c>
      <c r="AC233" s="62">
        <v>0</v>
      </c>
    </row>
    <row r="234" spans="1:29" x14ac:dyDescent="0.25">
      <c r="A234" s="164"/>
      <c r="C234" s="180"/>
      <c r="D234" s="137" t="s">
        <v>10</v>
      </c>
      <c r="E234" s="138">
        <f t="shared" si="182"/>
        <v>481401.61820092419</v>
      </c>
      <c r="F234" s="139">
        <v>118952.99134538708</v>
      </c>
      <c r="G234" s="140">
        <v>110578.30600207347</v>
      </c>
      <c r="H234" s="140">
        <v>91345.94340788899</v>
      </c>
      <c r="I234" s="140">
        <v>67260.733817979766</v>
      </c>
      <c r="J234" s="140">
        <v>44148.889145341192</v>
      </c>
      <c r="K234" s="140">
        <v>25850.193712017444</v>
      </c>
      <c r="L234" s="140">
        <v>13315.064370946429</v>
      </c>
      <c r="M234" s="140">
        <v>6116.9940443675305</v>
      </c>
      <c r="N234" s="140">
        <v>2502.6555246817975</v>
      </c>
      <c r="O234" s="140">
        <v>910.43249698421994</v>
      </c>
      <c r="P234" s="140">
        <v>297.19493403148215</v>
      </c>
      <c r="Q234" s="140">
        <v>90.425026207815264</v>
      </c>
      <c r="R234" s="140">
        <v>24.606744834103289</v>
      </c>
      <c r="S234" s="140">
        <v>5.9652621606800809</v>
      </c>
      <c r="T234" s="140">
        <v>0.98254689199533796</v>
      </c>
      <c r="U234" s="140">
        <v>0.20019299083945974</v>
      </c>
      <c r="V234" s="140">
        <v>3.3709090333823404E-2</v>
      </c>
      <c r="W234" s="140">
        <v>5.0854686652368718E-3</v>
      </c>
      <c r="X234" s="140">
        <v>7.3168509337710925E-4</v>
      </c>
      <c r="Y234" s="140">
        <v>9.0658182931691888E-5</v>
      </c>
      <c r="Z234" s="140">
        <v>9.2371961822866853E-6</v>
      </c>
      <c r="AA234" s="140">
        <v>0</v>
      </c>
      <c r="AB234" s="140">
        <v>0</v>
      </c>
      <c r="AC234" s="141">
        <v>0</v>
      </c>
    </row>
    <row r="235" spans="1:29" x14ac:dyDescent="0.25">
      <c r="A235" s="164"/>
      <c r="C235" s="178" t="s">
        <v>32</v>
      </c>
      <c r="D235" s="135" t="s">
        <v>9</v>
      </c>
      <c r="E235" s="103">
        <f t="shared" si="182"/>
        <v>2505064.1398102995</v>
      </c>
      <c r="F235" s="54">
        <v>244928.60801311815</v>
      </c>
      <c r="G235" s="136">
        <v>257972.32133492106</v>
      </c>
      <c r="H235" s="136">
        <v>269604.90534702718</v>
      </c>
      <c r="I235" s="136">
        <v>277811.88158195058</v>
      </c>
      <c r="J235" s="136">
        <v>280861.17130420776</v>
      </c>
      <c r="K235" s="136">
        <v>277135.08751004789</v>
      </c>
      <c r="L235" s="136">
        <v>256151.55711748145</v>
      </c>
      <c r="M235" s="136">
        <v>221997.52857513618</v>
      </c>
      <c r="N235" s="136">
        <v>176248.22636493872</v>
      </c>
      <c r="O235" s="136">
        <v>120873.45583889169</v>
      </c>
      <c r="P235" s="136">
        <v>70658.505143366448</v>
      </c>
      <c r="Q235" s="136">
        <v>34417.404159132893</v>
      </c>
      <c r="R235" s="136">
        <v>14142.47634695502</v>
      </c>
      <c r="S235" s="136">
        <v>2261.0111731247139</v>
      </c>
      <c r="T235" s="136">
        <v>0</v>
      </c>
      <c r="U235" s="136">
        <v>0</v>
      </c>
      <c r="V235" s="136">
        <v>0</v>
      </c>
      <c r="W235" s="136">
        <v>0</v>
      </c>
      <c r="X235" s="136">
        <v>0</v>
      </c>
      <c r="Y235" s="136">
        <v>0</v>
      </c>
      <c r="Z235" s="136">
        <v>0</v>
      </c>
      <c r="AA235" s="136">
        <v>0</v>
      </c>
      <c r="AB235" s="136">
        <v>0</v>
      </c>
      <c r="AC235" s="62">
        <v>0</v>
      </c>
    </row>
    <row r="236" spans="1:29" x14ac:dyDescent="0.25">
      <c r="A236" s="164"/>
      <c r="C236" s="180"/>
      <c r="D236" s="137" t="s">
        <v>10</v>
      </c>
      <c r="E236" s="138">
        <f t="shared" si="182"/>
        <v>49617.541688386125</v>
      </c>
      <c r="F236" s="139">
        <v>4998.5430206758811</v>
      </c>
      <c r="G236" s="140">
        <v>5223.8672400940404</v>
      </c>
      <c r="H236" s="140">
        <v>5419.1414044715557</v>
      </c>
      <c r="I236" s="140">
        <v>5544.8957993222102</v>
      </c>
      <c r="J236" s="140">
        <v>5568.2558330440224</v>
      </c>
      <c r="K236" s="140">
        <v>5459.322998944348</v>
      </c>
      <c r="L236" s="140">
        <v>5015.2173783864509</v>
      </c>
      <c r="M236" s="140">
        <v>4321.1933010609755</v>
      </c>
      <c r="N236" s="140">
        <v>3411.5580188837348</v>
      </c>
      <c r="O236" s="140">
        <v>2327.2018918806443</v>
      </c>
      <c r="P236" s="140">
        <v>1353.4397850795212</v>
      </c>
      <c r="Q236" s="140">
        <v>656.0158723320086</v>
      </c>
      <c r="R236" s="140">
        <v>274.28416188378225</v>
      </c>
      <c r="S236" s="140">
        <v>44.604982326950136</v>
      </c>
      <c r="T236" s="140">
        <v>0</v>
      </c>
      <c r="U236" s="140">
        <v>0</v>
      </c>
      <c r="V236" s="140">
        <v>0</v>
      </c>
      <c r="W236" s="140">
        <v>0</v>
      </c>
      <c r="X236" s="140">
        <v>0</v>
      </c>
      <c r="Y236" s="140">
        <v>0</v>
      </c>
      <c r="Z236" s="140">
        <v>0</v>
      </c>
      <c r="AA236" s="140">
        <v>0</v>
      </c>
      <c r="AB236" s="140">
        <v>0</v>
      </c>
      <c r="AC236" s="141">
        <v>0</v>
      </c>
    </row>
    <row r="238" spans="1:29" x14ac:dyDescent="0.25">
      <c r="C238" s="2" t="s">
        <v>202</v>
      </c>
      <c r="E238" s="131"/>
      <c r="F238" s="2" t="s">
        <v>166</v>
      </c>
    </row>
    <row r="239" spans="1:29" x14ac:dyDescent="0.25">
      <c r="C239" s="51" t="s">
        <v>30</v>
      </c>
      <c r="D239" s="51" t="s">
        <v>120</v>
      </c>
      <c r="E239" s="51" t="s">
        <v>7</v>
      </c>
      <c r="F239" s="51" t="s">
        <v>169</v>
      </c>
      <c r="G239" s="51" t="s">
        <v>170</v>
      </c>
      <c r="H239" s="51" t="s">
        <v>171</v>
      </c>
      <c r="I239" s="51" t="s">
        <v>172</v>
      </c>
      <c r="J239" s="51" t="s">
        <v>173</v>
      </c>
      <c r="K239" s="51" t="s">
        <v>174</v>
      </c>
      <c r="L239" s="51" t="s">
        <v>175</v>
      </c>
      <c r="M239" s="51" t="s">
        <v>176</v>
      </c>
      <c r="N239" s="51" t="s">
        <v>177</v>
      </c>
      <c r="O239" s="51" t="s">
        <v>178</v>
      </c>
      <c r="P239" s="51" t="s">
        <v>179</v>
      </c>
      <c r="Q239" s="51" t="s">
        <v>180</v>
      </c>
      <c r="R239" s="51" t="s">
        <v>181</v>
      </c>
      <c r="S239" s="51" t="s">
        <v>182</v>
      </c>
      <c r="T239" s="51" t="s">
        <v>183</v>
      </c>
      <c r="U239" s="51" t="s">
        <v>184</v>
      </c>
      <c r="V239" s="51" t="s">
        <v>185</v>
      </c>
      <c r="W239" s="51" t="s">
        <v>186</v>
      </c>
      <c r="X239" s="51" t="s">
        <v>187</v>
      </c>
      <c r="Y239" s="51" t="s">
        <v>188</v>
      </c>
      <c r="Z239" s="51" t="s">
        <v>189</v>
      </c>
      <c r="AA239" s="51" t="s">
        <v>190</v>
      </c>
      <c r="AB239" s="51" t="s">
        <v>191</v>
      </c>
      <c r="AC239" s="51" t="s">
        <v>192</v>
      </c>
    </row>
    <row r="240" spans="1:29" ht="15" customHeight="1" x14ac:dyDescent="0.25">
      <c r="A240" s="176" t="s">
        <v>19</v>
      </c>
      <c r="C240" s="126" t="s">
        <v>25</v>
      </c>
      <c r="D240" s="127" t="s">
        <v>8</v>
      </c>
      <c r="E240" s="128">
        <f>SUM(F240:AC240)</f>
        <v>1712.455749255196</v>
      </c>
      <c r="F240" s="129">
        <f t="shared" ref="F240:P240" si="183">F225*$AG$15*$AF$6/10^9</f>
        <v>167.23201108117394</v>
      </c>
      <c r="G240" s="130">
        <f t="shared" si="183"/>
        <v>178.34111688077175</v>
      </c>
      <c r="H240" s="130">
        <f t="shared" si="183"/>
        <v>190.02405177953284</v>
      </c>
      <c r="I240" s="130">
        <f t="shared" si="183"/>
        <v>201.79125733030278</v>
      </c>
      <c r="J240" s="130">
        <f t="shared" si="183"/>
        <v>211.86317242245579</v>
      </c>
      <c r="K240" s="130">
        <f t="shared" si="183"/>
        <v>216.74365191117437</v>
      </c>
      <c r="L240" s="130">
        <f t="shared" si="183"/>
        <v>202.70785071162084</v>
      </c>
      <c r="M240" s="130">
        <f t="shared" si="183"/>
        <v>167.89888478953034</v>
      </c>
      <c r="N240" s="130">
        <f t="shared" si="183"/>
        <v>111.24374856323668</v>
      </c>
      <c r="O240" s="130">
        <f t="shared" si="183"/>
        <v>50.110230209288957</v>
      </c>
      <c r="P240" s="130">
        <f t="shared" si="183"/>
        <v>12.246682539703732</v>
      </c>
      <c r="Q240" s="130">
        <f t="shared" ref="Q240:AC240" si="184">Q225*$AH$15*$AF$6/10^9</f>
        <v>2.2021648401364189</v>
      </c>
      <c r="R240" s="130">
        <f t="shared" si="184"/>
        <v>5.0779400574241053E-2</v>
      </c>
      <c r="S240" s="130">
        <f t="shared" si="184"/>
        <v>1.4676733705790333E-4</v>
      </c>
      <c r="T240" s="130">
        <f t="shared" si="184"/>
        <v>2.8355938782929434E-8</v>
      </c>
      <c r="U240" s="130">
        <f t="shared" si="184"/>
        <v>1.1128532060600702E-13</v>
      </c>
      <c r="V240" s="130">
        <f t="shared" si="184"/>
        <v>2.7345419208827505E-21</v>
      </c>
      <c r="W240" s="130">
        <f t="shared" si="184"/>
        <v>8.8966748916846491E-32</v>
      </c>
      <c r="X240" s="130">
        <f t="shared" si="184"/>
        <v>6.0597077641287548E-46</v>
      </c>
      <c r="Y240" s="130">
        <f t="shared" si="184"/>
        <v>8.2356275505052568E-65</v>
      </c>
      <c r="Z240" s="130">
        <f t="shared" si="184"/>
        <v>1.6105961649006007E-89</v>
      </c>
      <c r="AA240" s="130">
        <f t="shared" si="184"/>
        <v>1.6446452918472947E-121</v>
      </c>
      <c r="AB240" s="130">
        <f t="shared" si="184"/>
        <v>2.9651465484689669E-162</v>
      </c>
      <c r="AC240" s="132">
        <f t="shared" si="184"/>
        <v>1.443787087398381E-213</v>
      </c>
    </row>
    <row r="241" spans="1:29" x14ac:dyDescent="0.25">
      <c r="A241" s="177"/>
      <c r="C241" s="178" t="s">
        <v>27</v>
      </c>
      <c r="D241" s="134" t="s">
        <v>8</v>
      </c>
      <c r="E241" s="98">
        <f t="shared" ref="E241:E251" si="185">SUM(F241:AC241)</f>
        <v>111.87492563668054</v>
      </c>
      <c r="F241" s="53">
        <f t="shared" ref="F241:P241" si="186">F226*$AG$16*$AF$7/10^9</f>
        <v>5.3709495245928567</v>
      </c>
      <c r="G241" s="57">
        <f t="shared" si="186"/>
        <v>5.6851055056903981</v>
      </c>
      <c r="H241" s="57">
        <f t="shared" si="186"/>
        <v>5.9002522307363199</v>
      </c>
      <c r="I241" s="57">
        <f t="shared" si="186"/>
        <v>6.0361055663542134</v>
      </c>
      <c r="J241" s="57">
        <f t="shared" si="186"/>
        <v>6.0569383667572456</v>
      </c>
      <c r="K241" s="57">
        <f t="shared" si="186"/>
        <v>5.9455736394486269</v>
      </c>
      <c r="L241" s="57">
        <f t="shared" si="186"/>
        <v>5.5219683010231604</v>
      </c>
      <c r="M241" s="57">
        <f t="shared" si="186"/>
        <v>4.9956855613433264</v>
      </c>
      <c r="N241" s="57">
        <f t="shared" si="186"/>
        <v>4.3930100407461419</v>
      </c>
      <c r="O241" s="57">
        <f t="shared" si="186"/>
        <v>3.7518251897820707</v>
      </c>
      <c r="P241" s="57">
        <f t="shared" si="186"/>
        <v>3.1706419433025155</v>
      </c>
      <c r="Q241" s="57">
        <f t="shared" ref="Q241:AC241" si="187">Q226*$AH$16*$AF$7/10^9</f>
        <v>11.594654910496912</v>
      </c>
      <c r="R241" s="57">
        <f t="shared" si="187"/>
        <v>10.021226849796438</v>
      </c>
      <c r="S241" s="57">
        <f t="shared" si="187"/>
        <v>8.0053189030295648</v>
      </c>
      <c r="T241" s="57">
        <f t="shared" si="187"/>
        <v>4.692718157533557</v>
      </c>
      <c r="U241" s="57">
        <f t="shared" si="187"/>
        <v>3.7206651605962007</v>
      </c>
      <c r="V241" s="57">
        <f t="shared" si="187"/>
        <v>3.187097574777265</v>
      </c>
      <c r="W241" s="57">
        <f t="shared" si="187"/>
        <v>3.2929924178512402</v>
      </c>
      <c r="X241" s="57">
        <f t="shared" si="187"/>
        <v>2.8244623897642605</v>
      </c>
      <c r="Y241" s="57">
        <f t="shared" si="187"/>
        <v>2.5468830063079526</v>
      </c>
      <c r="Z241" s="57">
        <f t="shared" si="187"/>
        <v>1.8380492021405881</v>
      </c>
      <c r="AA241" s="57">
        <f t="shared" si="187"/>
        <v>1.4514503472487468</v>
      </c>
      <c r="AB241" s="57">
        <f t="shared" si="187"/>
        <v>1.0211503160094</v>
      </c>
      <c r="AC241" s="61">
        <f t="shared" si="187"/>
        <v>0.85020053135155937</v>
      </c>
    </row>
    <row r="242" spans="1:29" x14ac:dyDescent="0.25">
      <c r="A242" s="177"/>
      <c r="C242" s="179"/>
      <c r="D242" s="135" t="s">
        <v>9</v>
      </c>
      <c r="E242" s="103">
        <f t="shared" si="185"/>
        <v>75.967329052687546</v>
      </c>
      <c r="F242" s="54">
        <f t="shared" ref="F242:P242" si="188">F227*$AG$17*$AF$7/10^9</f>
        <v>2.7577002449009784</v>
      </c>
      <c r="G242" s="58">
        <f t="shared" si="188"/>
        <v>2.9190028268825969</v>
      </c>
      <c r="H242" s="58">
        <f t="shared" si="188"/>
        <v>3.0294693605247578</v>
      </c>
      <c r="I242" s="58">
        <f t="shared" si="188"/>
        <v>3.0992229069300343</v>
      </c>
      <c r="J242" s="58">
        <f t="shared" si="188"/>
        <v>3.1099194548142317</v>
      </c>
      <c r="K242" s="58">
        <f t="shared" si="188"/>
        <v>3.0527395214772874</v>
      </c>
      <c r="L242" s="58">
        <f t="shared" si="188"/>
        <v>2.8352404479580997</v>
      </c>
      <c r="M242" s="58">
        <f t="shared" si="188"/>
        <v>2.5650219263620988</v>
      </c>
      <c r="N242" s="58">
        <f t="shared" si="188"/>
        <v>2.2555797275224685</v>
      </c>
      <c r="O242" s="58">
        <f t="shared" si="188"/>
        <v>1.9263650118685443</v>
      </c>
      <c r="P242" s="58">
        <f t="shared" si="188"/>
        <v>1.6279579659988463</v>
      </c>
      <c r="Q242" s="58">
        <f t="shared" ref="Q242:AC242" si="189">Q227*$AH$17*$AF$7/10^9</f>
        <v>11.906491595131303</v>
      </c>
      <c r="R242" s="58">
        <f t="shared" si="189"/>
        <v>10.29074639832397</v>
      </c>
      <c r="S242" s="58">
        <f t="shared" si="189"/>
        <v>8.2206208784166694</v>
      </c>
      <c r="T242" s="58">
        <f t="shared" si="189"/>
        <v>4.8189281813303051</v>
      </c>
      <c r="U242" s="58">
        <f t="shared" si="189"/>
        <v>3.8207319497564902</v>
      </c>
      <c r="V242" s="58">
        <f t="shared" si="189"/>
        <v>2.5418569614788007</v>
      </c>
      <c r="W242" s="58">
        <f t="shared" si="189"/>
        <v>2.0389487299572058</v>
      </c>
      <c r="X242" s="58">
        <f t="shared" si="189"/>
        <v>1.3423187594919255</v>
      </c>
      <c r="Y242" s="58">
        <f t="shared" si="189"/>
        <v>0.90836910834459661</v>
      </c>
      <c r="Z242" s="58">
        <f t="shared" si="189"/>
        <v>0.47285913084114706</v>
      </c>
      <c r="AA242" s="58">
        <f t="shared" si="189"/>
        <v>0.25073038628097344</v>
      </c>
      <c r="AB242" s="58">
        <f t="shared" si="189"/>
        <v>0.10211503160093995</v>
      </c>
      <c r="AC242" s="62">
        <f t="shared" si="189"/>
        <v>7.4392546493261463E-2</v>
      </c>
    </row>
    <row r="243" spans="1:29" x14ac:dyDescent="0.25">
      <c r="A243" s="177"/>
      <c r="C243" s="180"/>
      <c r="D243" s="137" t="s">
        <v>10</v>
      </c>
      <c r="E243" s="138">
        <f t="shared" si="185"/>
        <v>43.72134206631582</v>
      </c>
      <c r="F243" s="139">
        <f t="shared" ref="F243:P243" si="190">F228*$AG$18*$AF$7/10^9</f>
        <v>2.2324240077769817</v>
      </c>
      <c r="G243" s="140">
        <f t="shared" si="190"/>
        <v>2.3630022884287714</v>
      </c>
      <c r="H243" s="140">
        <f t="shared" si="190"/>
        <v>2.4524275775676632</v>
      </c>
      <c r="I243" s="140">
        <f t="shared" si="190"/>
        <v>2.508894734181458</v>
      </c>
      <c r="J243" s="140">
        <f t="shared" si="190"/>
        <v>2.5175538443734276</v>
      </c>
      <c r="K243" s="140">
        <f t="shared" si="190"/>
        <v>2.4712653269101863</v>
      </c>
      <c r="L243" s="140">
        <f t="shared" si="190"/>
        <v>2.2951946483470342</v>
      </c>
      <c r="M243" s="140">
        <f t="shared" si="190"/>
        <v>2.0764463213407471</v>
      </c>
      <c r="N243" s="140">
        <f t="shared" si="190"/>
        <v>1.8259454937086654</v>
      </c>
      <c r="O243" s="140">
        <f t="shared" si="190"/>
        <v>1.5594383429412031</v>
      </c>
      <c r="P243" s="140">
        <f t="shared" si="190"/>
        <v>1.3178707343800184</v>
      </c>
      <c r="Q243" s="140">
        <f t="shared" ref="Q243:AC243" si="191">Q228*$AH$18*$AF$7/10^9</f>
        <v>4.8192942170769566</v>
      </c>
      <c r="R243" s="140">
        <f t="shared" si="191"/>
        <v>4.1653021136073214</v>
      </c>
      <c r="S243" s="140">
        <f t="shared" si="191"/>
        <v>3.3273941650734136</v>
      </c>
      <c r="T243" s="140">
        <f t="shared" si="191"/>
        <v>1.9505185495860755</v>
      </c>
      <c r="U243" s="140">
        <f t="shared" si="191"/>
        <v>1.5464867415681027</v>
      </c>
      <c r="V243" s="140">
        <f t="shared" si="191"/>
        <v>1.1145065138791665</v>
      </c>
      <c r="W243" s="140">
        <f t="shared" si="191"/>
        <v>0.98338677683776732</v>
      </c>
      <c r="X243" s="140">
        <f t="shared" si="191"/>
        <v>0.72708932805812632</v>
      </c>
      <c r="Y243" s="140">
        <f t="shared" si="191"/>
        <v>0.56916798560832327</v>
      </c>
      <c r="Z243" s="140">
        <f t="shared" si="191"/>
        <v>0.35845772821828886</v>
      </c>
      <c r="AA243" s="140">
        <f t="shared" si="191"/>
        <v>0.24794449310007372</v>
      </c>
      <c r="AB243" s="140">
        <f t="shared" si="191"/>
        <v>0.15317254740140993</v>
      </c>
      <c r="AC243" s="141">
        <f t="shared" si="191"/>
        <v>0.13815758634462838</v>
      </c>
    </row>
    <row r="244" spans="1:29" x14ac:dyDescent="0.25">
      <c r="A244" s="177"/>
      <c r="C244" s="178" t="s">
        <v>26</v>
      </c>
      <c r="D244" s="134" t="s">
        <v>8</v>
      </c>
      <c r="E244" s="98">
        <f t="shared" si="185"/>
        <v>252.95692861312813</v>
      </c>
      <c r="F244" s="53">
        <f t="shared" ref="F244:P244" si="192">F229*$AG$19*$AF$8/10^9</f>
        <v>25.247768005105982</v>
      </c>
      <c r="G244" s="57">
        <f t="shared" si="192"/>
        <v>26.272693241750943</v>
      </c>
      <c r="H244" s="57">
        <f t="shared" si="192"/>
        <v>26.980185206194125</v>
      </c>
      <c r="I244" s="57">
        <f t="shared" si="192"/>
        <v>27.382321680220002</v>
      </c>
      <c r="J244" s="57">
        <f t="shared" si="192"/>
        <v>27.185081880293243</v>
      </c>
      <c r="K244" s="57">
        <f t="shared" si="192"/>
        <v>26.169559282601625</v>
      </c>
      <c r="L244" s="57">
        <f t="shared" si="192"/>
        <v>23.464995212781016</v>
      </c>
      <c r="M244" s="57">
        <f t="shared" si="192"/>
        <v>20.037206753458175</v>
      </c>
      <c r="N244" s="57">
        <f t="shared" si="192"/>
        <v>16.132989383727519</v>
      </c>
      <c r="O244" s="57">
        <f t="shared" si="192"/>
        <v>12.134344980841327</v>
      </c>
      <c r="P244" s="57">
        <f t="shared" si="192"/>
        <v>8.6354260888328547</v>
      </c>
      <c r="Q244" s="57">
        <f t="shared" ref="Q244:AC244" si="193">Q229*$AH$19*$AF$8/10^9</f>
        <v>6.2495162260396073</v>
      </c>
      <c r="R244" s="57">
        <f t="shared" si="193"/>
        <v>3.619087163212594</v>
      </c>
      <c r="S244" s="57">
        <f t="shared" si="193"/>
        <v>1.8385990866261901</v>
      </c>
      <c r="T244" s="57">
        <f t="shared" si="193"/>
        <v>0.83543259069798304</v>
      </c>
      <c r="U244" s="57">
        <f t="shared" si="193"/>
        <v>0.41223803451288077</v>
      </c>
      <c r="V244" s="57">
        <f t="shared" si="193"/>
        <v>0.19452164766335645</v>
      </c>
      <c r="W244" s="57">
        <f t="shared" si="193"/>
        <v>9.5575194125255655E-2</v>
      </c>
      <c r="X244" s="57">
        <f t="shared" si="193"/>
        <v>4.5930156364276727E-2</v>
      </c>
      <c r="Y244" s="57">
        <f t="shared" si="193"/>
        <v>1.7556418527175453E-2</v>
      </c>
      <c r="Z244" s="57">
        <f t="shared" si="193"/>
        <v>4.4488422188013891E-3</v>
      </c>
      <c r="AA244" s="57">
        <f t="shared" si="193"/>
        <v>1.1287317548413602E-3</v>
      </c>
      <c r="AB244" s="57">
        <f t="shared" si="193"/>
        <v>2.6040290951055369E-4</v>
      </c>
      <c r="AC244" s="61">
        <f t="shared" si="193"/>
        <v>6.2402668834963125E-5</v>
      </c>
    </row>
    <row r="245" spans="1:29" x14ac:dyDescent="0.25">
      <c r="A245" s="177"/>
      <c r="C245" s="179"/>
      <c r="D245" s="135" t="s">
        <v>9</v>
      </c>
      <c r="E245" s="103">
        <f t="shared" si="185"/>
        <v>103.99817826894186</v>
      </c>
      <c r="F245" s="54">
        <f t="shared" ref="F245:P245" si="194">F230*$AG$20*$AF$8/10^9</f>
        <v>10.157514408734372</v>
      </c>
      <c r="G245" s="58">
        <f t="shared" si="194"/>
        <v>10.592443886518941</v>
      </c>
      <c r="H245" s="58">
        <f t="shared" si="194"/>
        <v>10.900435835657067</v>
      </c>
      <c r="I245" s="58">
        <f t="shared" si="194"/>
        <v>11.085561248556591</v>
      </c>
      <c r="J245" s="58">
        <f t="shared" si="194"/>
        <v>11.027790176090081</v>
      </c>
      <c r="K245" s="58">
        <f t="shared" si="194"/>
        <v>10.636712346603654</v>
      </c>
      <c r="L245" s="58">
        <f t="shared" si="194"/>
        <v>9.5558227793909509</v>
      </c>
      <c r="M245" s="58">
        <f t="shared" si="194"/>
        <v>8.1753347807578418</v>
      </c>
      <c r="N245" s="58">
        <f t="shared" si="194"/>
        <v>6.5946043842988482</v>
      </c>
      <c r="O245" s="58">
        <f t="shared" si="194"/>
        <v>4.9691391449325195</v>
      </c>
      <c r="P245" s="58">
        <f t="shared" si="194"/>
        <v>3.5426273641663575</v>
      </c>
      <c r="Q245" s="58">
        <f t="shared" ref="Q245:AC245" si="195">Q230*$AH$20*$AF$8/10^9</f>
        <v>2.5683338888534539</v>
      </c>
      <c r="R245" s="58">
        <f t="shared" si="195"/>
        <v>1.8466133302011807</v>
      </c>
      <c r="S245" s="58">
        <f t="shared" si="195"/>
        <v>1.1419253614074243</v>
      </c>
      <c r="T245" s="58">
        <f t="shared" si="195"/>
        <v>0.63237420931232824</v>
      </c>
      <c r="U245" s="58">
        <f t="shared" si="195"/>
        <v>0.3132571492786646</v>
      </c>
      <c r="V245" s="58">
        <f t="shared" si="195"/>
        <v>0.15007372915664785</v>
      </c>
      <c r="W245" s="58">
        <f t="shared" si="195"/>
        <v>7.2124149573393914E-2</v>
      </c>
      <c r="X245" s="58">
        <f t="shared" si="195"/>
        <v>2.4908326794087415E-2</v>
      </c>
      <c r="Y245" s="58">
        <f t="shared" si="195"/>
        <v>7.832624516250308E-3</v>
      </c>
      <c r="Z245" s="58">
        <f t="shared" si="195"/>
        <v>2.1024734905841598E-3</v>
      </c>
      <c r="AA245" s="58">
        <f t="shared" si="195"/>
        <v>5.1428407075563838E-4</v>
      </c>
      <c r="AB245" s="58">
        <f t="shared" si="195"/>
        <v>1.0776269737860732E-4</v>
      </c>
      <c r="AC245" s="62">
        <f t="shared" si="195"/>
        <v>2.4623882440503049E-5</v>
      </c>
    </row>
    <row r="246" spans="1:29" x14ac:dyDescent="0.25">
      <c r="A246" s="177"/>
      <c r="C246" s="180"/>
      <c r="D246" s="137" t="s">
        <v>10</v>
      </c>
      <c r="E246" s="138">
        <f t="shared" si="185"/>
        <v>4.8589279491349808</v>
      </c>
      <c r="F246" s="139">
        <f t="shared" ref="F246:P246" si="196">F231*$AG$21*$AF$8/10^9</f>
        <v>0.46057762730629015</v>
      </c>
      <c r="G246" s="140">
        <f t="shared" si="196"/>
        <v>0.47973051489812046</v>
      </c>
      <c r="H246" s="140">
        <f t="shared" si="196"/>
        <v>0.49310822880967115</v>
      </c>
      <c r="I246" s="140">
        <f t="shared" si="196"/>
        <v>0.50091519088477487</v>
      </c>
      <c r="J246" s="140">
        <f t="shared" si="196"/>
        <v>0.49775263615207227</v>
      </c>
      <c r="K246" s="140">
        <f t="shared" si="196"/>
        <v>0.47957995215632188</v>
      </c>
      <c r="L246" s="140">
        <f t="shared" si="196"/>
        <v>0.43038761866826991</v>
      </c>
      <c r="M246" s="140">
        <f t="shared" si="196"/>
        <v>0.36782771577977091</v>
      </c>
      <c r="N246" s="140">
        <f t="shared" si="196"/>
        <v>0.29640371377880143</v>
      </c>
      <c r="O246" s="140">
        <f t="shared" si="196"/>
        <v>0.22312100368012694</v>
      </c>
      <c r="P246" s="140">
        <f t="shared" si="196"/>
        <v>0.1589122044402331</v>
      </c>
      <c r="Q246" s="140">
        <f t="shared" ref="Q246:AC246" si="197">Q231*$AH$21*$AF$8/10^9</f>
        <v>0.11509686870242876</v>
      </c>
      <c r="R246" s="140">
        <f t="shared" si="197"/>
        <v>0.14935613870420464</v>
      </c>
      <c r="S246" s="140">
        <f t="shared" si="197"/>
        <v>8.4159614926686485E-2</v>
      </c>
      <c r="T246" s="140">
        <f t="shared" si="197"/>
        <v>6.5002366062525893E-2</v>
      </c>
      <c r="U246" s="140">
        <f t="shared" si="197"/>
        <v>3.2152543863847707E-2</v>
      </c>
      <c r="V246" s="140">
        <f t="shared" si="197"/>
        <v>1.5299044514741822E-2</v>
      </c>
      <c r="W246" s="140">
        <f t="shared" si="197"/>
        <v>4.8943570055519081E-3</v>
      </c>
      <c r="X246" s="140">
        <f t="shared" si="197"/>
        <v>2.9612415449211818E-3</v>
      </c>
      <c r="Y246" s="140">
        <f t="shared" si="197"/>
        <v>1.3842361483198363E-3</v>
      </c>
      <c r="Z246" s="140">
        <f t="shared" si="197"/>
        <v>2.6764296494751676E-4</v>
      </c>
      <c r="AA246" s="140">
        <f t="shared" si="197"/>
        <v>2.8389865922541318E-5</v>
      </c>
      <c r="AB246" s="140">
        <f t="shared" si="197"/>
        <v>7.7552915116350328E-6</v>
      </c>
      <c r="AC246" s="141">
        <f t="shared" si="197"/>
        <v>1.3429849204832732E-6</v>
      </c>
    </row>
    <row r="247" spans="1:29" x14ac:dyDescent="0.25">
      <c r="A247" s="177"/>
      <c r="C247" s="178" t="s">
        <v>28</v>
      </c>
      <c r="D247" s="134" t="s">
        <v>8</v>
      </c>
      <c r="E247" s="98">
        <f t="shared" si="185"/>
        <v>20.853709371518512</v>
      </c>
      <c r="F247" s="53">
        <f t="shared" ref="F247:P247" si="198">F232*$AG$22*$AF$9/10^9</f>
        <v>2.0816773485442988</v>
      </c>
      <c r="G247" s="57">
        <f t="shared" si="198"/>
        <v>3.4533867205491031</v>
      </c>
      <c r="H247" s="57">
        <f t="shared" si="198"/>
        <v>4.0535866666064759</v>
      </c>
      <c r="I247" s="57">
        <f t="shared" si="198"/>
        <v>3.8321420929534575</v>
      </c>
      <c r="J247" s="57">
        <f t="shared" si="198"/>
        <v>3.0488534809137091</v>
      </c>
      <c r="K247" s="57">
        <f t="shared" si="198"/>
        <v>2.0850531246352535</v>
      </c>
      <c r="L247" s="57">
        <f t="shared" si="198"/>
        <v>1.2223869924504036</v>
      </c>
      <c r="M247" s="57">
        <f t="shared" si="198"/>
        <v>0.62712556511682949</v>
      </c>
      <c r="N247" s="57">
        <f t="shared" si="198"/>
        <v>0.28238582684799562</v>
      </c>
      <c r="O247" s="57">
        <f t="shared" si="198"/>
        <v>0.11176938343658616</v>
      </c>
      <c r="P247" s="57">
        <f t="shared" si="198"/>
        <v>3.9329205629579624E-2</v>
      </c>
      <c r="Q247" s="57">
        <f t="shared" ref="Q247:AC247" si="199">Q232*$AH$22*$AF$9/10^9</f>
        <v>1.2800792772543913E-2</v>
      </c>
      <c r="R247" s="57">
        <f t="shared" si="199"/>
        <v>2.697028743001068E-3</v>
      </c>
      <c r="S247" s="57">
        <f t="shared" si="199"/>
        <v>4.6436480440466775E-4</v>
      </c>
      <c r="T247" s="57">
        <f t="shared" si="199"/>
        <v>4.6337910626729621E-5</v>
      </c>
      <c r="U247" s="57">
        <f t="shared" si="199"/>
        <v>3.5033773396905871E-6</v>
      </c>
      <c r="V247" s="57">
        <f t="shared" si="199"/>
        <v>7.6052004049716654E-7</v>
      </c>
      <c r="W247" s="57">
        <f t="shared" si="199"/>
        <v>1.4515341711605191E-7</v>
      </c>
      <c r="X247" s="57">
        <f t="shared" si="199"/>
        <v>2.6136221938426506E-8</v>
      </c>
      <c r="Y247" s="57">
        <f t="shared" si="199"/>
        <v>4.0336966033169454E-9</v>
      </c>
      <c r="Z247" s="57">
        <f t="shared" si="199"/>
        <v>3.8352476305866693E-10</v>
      </c>
      <c r="AA247" s="57">
        <f t="shared" si="199"/>
        <v>0</v>
      </c>
      <c r="AB247" s="57">
        <f t="shared" si="199"/>
        <v>0</v>
      </c>
      <c r="AC247" s="61">
        <f t="shared" si="199"/>
        <v>0</v>
      </c>
    </row>
    <row r="248" spans="1:29" x14ac:dyDescent="0.25">
      <c r="A248" s="177"/>
      <c r="C248" s="179"/>
      <c r="D248" s="135" t="s">
        <v>9</v>
      </c>
      <c r="E248" s="103">
        <f t="shared" si="185"/>
        <v>400.16509850605559</v>
      </c>
      <c r="F248" s="54">
        <f t="shared" ref="F248:P248" si="200">F233*$AG$23*$AF$9/10^9</f>
        <v>98.879674055853002</v>
      </c>
      <c r="G248" s="58">
        <f t="shared" si="200"/>
        <v>91.918216864223609</v>
      </c>
      <c r="H248" s="58">
        <f t="shared" si="200"/>
        <v>75.931315457807756</v>
      </c>
      <c r="I248" s="58">
        <f t="shared" si="200"/>
        <v>55.910484986195705</v>
      </c>
      <c r="J248" s="58">
        <f t="shared" si="200"/>
        <v>36.698764102064878</v>
      </c>
      <c r="K248" s="58">
        <f t="shared" si="200"/>
        <v>21.487973523114505</v>
      </c>
      <c r="L248" s="58">
        <f t="shared" si="200"/>
        <v>11.068147258349223</v>
      </c>
      <c r="M248" s="58">
        <f t="shared" si="200"/>
        <v>5.0847512993805104</v>
      </c>
      <c r="N248" s="58">
        <f t="shared" si="200"/>
        <v>2.0803324048917444</v>
      </c>
      <c r="O248" s="58">
        <f t="shared" si="200"/>
        <v>0.75679701311813286</v>
      </c>
      <c r="P248" s="58">
        <f t="shared" si="200"/>
        <v>0.24704328891366956</v>
      </c>
      <c r="Q248" s="58">
        <f t="shared" ref="Q248:AC248" si="201">Q233*$AH$23*$AF$9/10^9</f>
        <v>7.5165803035246434E-2</v>
      </c>
      <c r="R248" s="58">
        <f t="shared" si="201"/>
        <v>2.0454356643348357E-2</v>
      </c>
      <c r="S248" s="58">
        <f t="shared" si="201"/>
        <v>4.9586241710653164E-3</v>
      </c>
      <c r="T248" s="58">
        <f t="shared" si="201"/>
        <v>8.1674210397112465E-4</v>
      </c>
      <c r="U248" s="58">
        <f t="shared" si="201"/>
        <v>1.6641042363530089E-4</v>
      </c>
      <c r="V248" s="58">
        <f t="shared" si="201"/>
        <v>3.0393330363671032E-5</v>
      </c>
      <c r="W248" s="58">
        <f t="shared" si="201"/>
        <v>5.008268803346813E-6</v>
      </c>
      <c r="X248" s="58">
        <f t="shared" si="201"/>
        <v>7.9361470447904985E-7</v>
      </c>
      <c r="Y248" s="58">
        <f t="shared" si="201"/>
        <v>1.0939198538995401E-7</v>
      </c>
      <c r="Z248" s="58">
        <f t="shared" si="201"/>
        <v>1.1159725371369637E-8</v>
      </c>
      <c r="AA248" s="58">
        <f t="shared" si="201"/>
        <v>0</v>
      </c>
      <c r="AB248" s="58">
        <f t="shared" si="201"/>
        <v>0</v>
      </c>
      <c r="AC248" s="62">
        <f t="shared" si="201"/>
        <v>0</v>
      </c>
    </row>
    <row r="249" spans="1:29" x14ac:dyDescent="0.25">
      <c r="A249" s="177"/>
      <c r="C249" s="180"/>
      <c r="D249" s="137" t="s">
        <v>10</v>
      </c>
      <c r="E249" s="138">
        <f t="shared" si="185"/>
        <v>33.698113274064696</v>
      </c>
      <c r="F249" s="139">
        <f t="shared" ref="F249:P249" si="202">F234*$AG$24*$AF$9/10^9</f>
        <v>8.3267093941770955</v>
      </c>
      <c r="G249" s="140">
        <f t="shared" si="202"/>
        <v>7.7404814201451426</v>
      </c>
      <c r="H249" s="140">
        <f t="shared" si="202"/>
        <v>6.3942160385522291</v>
      </c>
      <c r="I249" s="140">
        <f t="shared" si="202"/>
        <v>4.7082513672585842</v>
      </c>
      <c r="J249" s="140">
        <f t="shared" si="202"/>
        <v>3.0904222401738832</v>
      </c>
      <c r="K249" s="140">
        <f t="shared" si="202"/>
        <v>1.8095135598412211</v>
      </c>
      <c r="L249" s="140">
        <f t="shared" si="202"/>
        <v>0.93205450596625006</v>
      </c>
      <c r="M249" s="140">
        <f t="shared" si="202"/>
        <v>0.42818958310572713</v>
      </c>
      <c r="N249" s="140">
        <f t="shared" si="202"/>
        <v>0.17518588672772584</v>
      </c>
      <c r="O249" s="140">
        <f t="shared" si="202"/>
        <v>6.3730274788895397E-2</v>
      </c>
      <c r="P249" s="140">
        <f t="shared" si="202"/>
        <v>2.080364538220375E-2</v>
      </c>
      <c r="Q249" s="140">
        <f t="shared" ref="Q249:AC249" si="203">Q234*$AH$24*$AF$9/10^9</f>
        <v>6.3297518345470693E-3</v>
      </c>
      <c r="R249" s="140">
        <f t="shared" si="203"/>
        <v>1.7224721383872301E-3</v>
      </c>
      <c r="S249" s="140">
        <f t="shared" si="203"/>
        <v>4.1756835124760565E-4</v>
      </c>
      <c r="T249" s="140">
        <f t="shared" si="203"/>
        <v>6.8778282439673657E-5</v>
      </c>
      <c r="U249" s="140">
        <f t="shared" si="203"/>
        <v>1.4013509358762181E-5</v>
      </c>
      <c r="V249" s="140">
        <f t="shared" si="203"/>
        <v>2.3596363233676385E-6</v>
      </c>
      <c r="W249" s="140">
        <f t="shared" si="203"/>
        <v>3.5598280656658103E-7</v>
      </c>
      <c r="X249" s="140">
        <f t="shared" si="203"/>
        <v>5.1217956536397651E-8</v>
      </c>
      <c r="Y249" s="140">
        <f t="shared" si="203"/>
        <v>6.3460728052184321E-9</v>
      </c>
      <c r="Z249" s="140">
        <f t="shared" si="203"/>
        <v>6.4660373276006802E-10</v>
      </c>
      <c r="AA249" s="140">
        <f t="shared" si="203"/>
        <v>0</v>
      </c>
      <c r="AB249" s="140">
        <f t="shared" si="203"/>
        <v>0</v>
      </c>
      <c r="AC249" s="141">
        <f t="shared" si="203"/>
        <v>0</v>
      </c>
    </row>
    <row r="250" spans="1:29" x14ac:dyDescent="0.25">
      <c r="A250" s="177"/>
      <c r="C250" s="178" t="s">
        <v>32</v>
      </c>
      <c r="D250" s="135" t="s">
        <v>9</v>
      </c>
      <c r="E250" s="103">
        <f t="shared" si="185"/>
        <v>737.09579376101431</v>
      </c>
      <c r="F250" s="54">
        <f t="shared" ref="F250:P250" si="204">F235*$AG$25*$AF$10/10^9</f>
        <v>72.068353009069455</v>
      </c>
      <c r="G250" s="58">
        <f t="shared" si="204"/>
        <v>75.906365007138902</v>
      </c>
      <c r="H250" s="58">
        <f t="shared" si="204"/>
        <v>79.329163094274648</v>
      </c>
      <c r="I250" s="58">
        <f t="shared" si="204"/>
        <v>81.744002525378676</v>
      </c>
      <c r="J250" s="58">
        <f t="shared" si="204"/>
        <v>82.641232497464216</v>
      </c>
      <c r="K250" s="58">
        <f t="shared" si="204"/>
        <v>81.544861091946302</v>
      </c>
      <c r="L250" s="58">
        <f t="shared" si="204"/>
        <v>75.370619185394418</v>
      </c>
      <c r="M250" s="58">
        <f t="shared" si="204"/>
        <v>65.321059823428243</v>
      </c>
      <c r="N250" s="58">
        <f t="shared" si="204"/>
        <v>51.859680655231926</v>
      </c>
      <c r="O250" s="58">
        <f t="shared" si="204"/>
        <v>35.566081706375648</v>
      </c>
      <c r="P250" s="58">
        <f t="shared" si="204"/>
        <v>20.790719928855953</v>
      </c>
      <c r="Q250" s="58">
        <f t="shared" ref="Q250:AC250" si="205">Q235*$AH$25*$AF$10/10^9</f>
        <v>10.127055604967781</v>
      </c>
      <c r="R250" s="58">
        <f t="shared" si="205"/>
        <v>4.1613145400319294</v>
      </c>
      <c r="S250" s="58">
        <f t="shared" si="205"/>
        <v>0.66528509145601655</v>
      </c>
      <c r="T250" s="58">
        <f t="shared" si="205"/>
        <v>0</v>
      </c>
      <c r="U250" s="58">
        <f t="shared" si="205"/>
        <v>0</v>
      </c>
      <c r="V250" s="58">
        <f t="shared" si="205"/>
        <v>0</v>
      </c>
      <c r="W250" s="58">
        <f t="shared" si="205"/>
        <v>0</v>
      </c>
      <c r="X250" s="58">
        <f t="shared" si="205"/>
        <v>0</v>
      </c>
      <c r="Y250" s="58">
        <f t="shared" si="205"/>
        <v>0</v>
      </c>
      <c r="Z250" s="58">
        <f t="shared" si="205"/>
        <v>0</v>
      </c>
      <c r="AA250" s="58">
        <f t="shared" si="205"/>
        <v>0</v>
      </c>
      <c r="AB250" s="58">
        <f t="shared" si="205"/>
        <v>0</v>
      </c>
      <c r="AC250" s="62">
        <f t="shared" si="205"/>
        <v>0</v>
      </c>
    </row>
    <row r="251" spans="1:29" x14ac:dyDescent="0.25">
      <c r="A251" s="177"/>
      <c r="C251" s="180"/>
      <c r="D251" s="137" t="s">
        <v>10</v>
      </c>
      <c r="E251" s="138">
        <f t="shared" si="185"/>
        <v>14.599578786849237</v>
      </c>
      <c r="F251" s="139">
        <f t="shared" ref="F251:P251" si="206">F236*$AG$26*$AF$10/10^9</f>
        <v>1.4707827144708054</v>
      </c>
      <c r="G251" s="140">
        <f t="shared" si="206"/>
        <v>1.5370826274056439</v>
      </c>
      <c r="H251" s="140">
        <f t="shared" si="206"/>
        <v>1.5945405435146356</v>
      </c>
      <c r="I251" s="140">
        <f t="shared" si="206"/>
        <v>1.631542803863306</v>
      </c>
      <c r="J251" s="140">
        <f t="shared" si="206"/>
        <v>1.6384163135371013</v>
      </c>
      <c r="K251" s="140">
        <f t="shared" si="206"/>
        <v>1.6063636676422073</v>
      </c>
      <c r="L251" s="140">
        <f t="shared" si="206"/>
        <v>1.475689015565778</v>
      </c>
      <c r="M251" s="140">
        <f t="shared" si="206"/>
        <v>1.271477785986556</v>
      </c>
      <c r="N251" s="140">
        <f t="shared" si="206"/>
        <v>1.003824623061861</v>
      </c>
      <c r="O251" s="140">
        <f t="shared" si="206"/>
        <v>0.68476119971435012</v>
      </c>
      <c r="P251" s="140">
        <f t="shared" si="206"/>
        <v>0.39823921345441959</v>
      </c>
      <c r="Q251" s="140">
        <f t="shared" ref="Q251:AC251" si="207">Q236*$AH$26*$AF$10/10^9</f>
        <v>0.19302760853580517</v>
      </c>
      <c r="R251" s="140">
        <f t="shared" si="207"/>
        <v>8.0705998224504902E-2</v>
      </c>
      <c r="S251" s="140">
        <f t="shared" si="207"/>
        <v>1.312467187226155E-2</v>
      </c>
      <c r="T251" s="140">
        <f t="shared" si="207"/>
        <v>0</v>
      </c>
      <c r="U251" s="140">
        <f t="shared" si="207"/>
        <v>0</v>
      </c>
      <c r="V251" s="140">
        <f t="shared" si="207"/>
        <v>0</v>
      </c>
      <c r="W251" s="140">
        <f t="shared" si="207"/>
        <v>0</v>
      </c>
      <c r="X251" s="140">
        <f t="shared" si="207"/>
        <v>0</v>
      </c>
      <c r="Y251" s="140">
        <f t="shared" si="207"/>
        <v>0</v>
      </c>
      <c r="Z251" s="140">
        <f t="shared" si="207"/>
        <v>0</v>
      </c>
      <c r="AA251" s="140">
        <f t="shared" si="207"/>
        <v>0</v>
      </c>
      <c r="AB251" s="140">
        <f t="shared" si="207"/>
        <v>0</v>
      </c>
      <c r="AC251" s="141">
        <f t="shared" si="207"/>
        <v>0</v>
      </c>
    </row>
    <row r="252" spans="1:29" x14ac:dyDescent="0.25">
      <c r="E252" s="131"/>
    </row>
  </sheetData>
  <sheetProtection algorithmName="SHA-512" hashValue="XzcFUfzaphGfC4U2NCtw/dSYyKIsXazFZZKRiIQ4cH+uy0N1R/UUvqFjIZ48b8PD88vaam1LUIa1lL5UylDKdQ==" saltValue="m+G5s8kwwllVkDSvdu3TPw==" spinCount="100000" sheet="1" objects="1" scenarios="1"/>
  <mergeCells count="85">
    <mergeCell ref="AE1:AH1"/>
    <mergeCell ref="A15:A26"/>
    <mergeCell ref="C16:C18"/>
    <mergeCell ref="AE16:AE18"/>
    <mergeCell ref="C19:C21"/>
    <mergeCell ref="AE19:AE21"/>
    <mergeCell ref="C22:C24"/>
    <mergeCell ref="AE22:AE24"/>
    <mergeCell ref="C25:C26"/>
    <mergeCell ref="AE25:AE26"/>
    <mergeCell ref="A45:A56"/>
    <mergeCell ref="C46:C48"/>
    <mergeCell ref="C49:C51"/>
    <mergeCell ref="C52:C54"/>
    <mergeCell ref="C55:C56"/>
    <mergeCell ref="A30:A41"/>
    <mergeCell ref="C31:C33"/>
    <mergeCell ref="C34:C36"/>
    <mergeCell ref="C37:C39"/>
    <mergeCell ref="C40:C41"/>
    <mergeCell ref="A75:A86"/>
    <mergeCell ref="C76:C78"/>
    <mergeCell ref="C79:C81"/>
    <mergeCell ref="C82:C84"/>
    <mergeCell ref="C85:C86"/>
    <mergeCell ref="A60:A71"/>
    <mergeCell ref="C61:C63"/>
    <mergeCell ref="C64:C66"/>
    <mergeCell ref="C67:C69"/>
    <mergeCell ref="C70:C71"/>
    <mergeCell ref="A105:A116"/>
    <mergeCell ref="C106:C108"/>
    <mergeCell ref="C109:C111"/>
    <mergeCell ref="C112:C114"/>
    <mergeCell ref="C115:C116"/>
    <mergeCell ref="A90:A101"/>
    <mergeCell ref="C91:C93"/>
    <mergeCell ref="C94:C96"/>
    <mergeCell ref="C97:C99"/>
    <mergeCell ref="C100:C101"/>
    <mergeCell ref="A135:A146"/>
    <mergeCell ref="C136:C138"/>
    <mergeCell ref="C139:C141"/>
    <mergeCell ref="C142:C144"/>
    <mergeCell ref="C145:C146"/>
    <mergeCell ref="A120:A131"/>
    <mergeCell ref="C121:C123"/>
    <mergeCell ref="C124:C126"/>
    <mergeCell ref="C127:C129"/>
    <mergeCell ref="C130:C131"/>
    <mergeCell ref="A165:A176"/>
    <mergeCell ref="C166:C168"/>
    <mergeCell ref="C169:C171"/>
    <mergeCell ref="C172:C174"/>
    <mergeCell ref="C175:C176"/>
    <mergeCell ref="A150:A161"/>
    <mergeCell ref="C151:C153"/>
    <mergeCell ref="C154:C156"/>
    <mergeCell ref="C157:C159"/>
    <mergeCell ref="C160:C161"/>
    <mergeCell ref="A195:A206"/>
    <mergeCell ref="C196:C198"/>
    <mergeCell ref="C199:C201"/>
    <mergeCell ref="C202:C204"/>
    <mergeCell ref="C205:C206"/>
    <mergeCell ref="A180:A191"/>
    <mergeCell ref="C181:C183"/>
    <mergeCell ref="C184:C186"/>
    <mergeCell ref="C187:C189"/>
    <mergeCell ref="C190:C191"/>
    <mergeCell ref="A225:A236"/>
    <mergeCell ref="C226:C228"/>
    <mergeCell ref="C229:C231"/>
    <mergeCell ref="C232:C234"/>
    <mergeCell ref="C235:C236"/>
    <mergeCell ref="A210:A221"/>
    <mergeCell ref="C211:C213"/>
    <mergeCell ref="C214:C216"/>
    <mergeCell ref="C217:C219"/>
    <mergeCell ref="C220:C221"/>
    <mergeCell ref="A240:A251"/>
    <mergeCell ref="C241:C243"/>
    <mergeCell ref="C244:C246"/>
    <mergeCell ref="C247:C249"/>
    <mergeCell ref="C250:C25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C5482-2A38-4C55-A643-AC5745B52818}">
  <dimension ref="A1:AH252"/>
  <sheetViews>
    <sheetView zoomScale="80" zoomScaleNormal="80" workbookViewId="0">
      <selection activeCell="AG27" sqref="AG27"/>
    </sheetView>
  </sheetViews>
  <sheetFormatPr defaultRowHeight="15" x14ac:dyDescent="0.25"/>
  <cols>
    <col min="1" max="1" width="7.85546875" style="1" customWidth="1"/>
    <col min="2" max="2" width="5.5703125" style="1" customWidth="1"/>
    <col min="3" max="4" width="13.5703125" style="1" customWidth="1"/>
    <col min="5" max="5" width="13.42578125" style="1" bestFit="1" customWidth="1"/>
    <col min="6" max="29" width="12.42578125" style="1" customWidth="1"/>
    <col min="30" max="30" width="9.140625" style="1"/>
    <col min="31" max="31" width="10.140625" style="1" customWidth="1"/>
    <col min="32" max="33" width="14" style="1" customWidth="1"/>
    <col min="34" max="34" width="16.140625" style="1" customWidth="1"/>
    <col min="35" max="16384" width="9.140625" style="1"/>
  </cols>
  <sheetData>
    <row r="1" spans="1:34" ht="15.75" x14ac:dyDescent="0.25">
      <c r="AE1" s="155" t="s">
        <v>42</v>
      </c>
      <c r="AF1" s="156"/>
      <c r="AG1" s="156"/>
      <c r="AH1" s="157"/>
    </row>
    <row r="2" spans="1:34" x14ac:dyDescent="0.25">
      <c r="C2" s="2" t="s">
        <v>197</v>
      </c>
    </row>
    <row r="3" spans="1:34" x14ac:dyDescent="0.25">
      <c r="C3" s="122" t="s">
        <v>21</v>
      </c>
      <c r="D3" s="36" t="s">
        <v>201</v>
      </c>
    </row>
    <row r="4" spans="1:34" x14ac:dyDescent="0.25">
      <c r="C4" s="33" t="s">
        <v>13</v>
      </c>
      <c r="D4" s="98">
        <f>SUM(E30:E41)</f>
        <v>596.50118602401778</v>
      </c>
      <c r="AE4" s="2" t="s">
        <v>157</v>
      </c>
      <c r="AF4" s="2"/>
    </row>
    <row r="5" spans="1:34" x14ac:dyDescent="0.25">
      <c r="C5" s="43" t="s">
        <v>14</v>
      </c>
      <c r="D5" s="103">
        <f>SUM(E60:E71)</f>
        <v>493.28503608153352</v>
      </c>
      <c r="AE5" s="29" t="s">
        <v>30</v>
      </c>
      <c r="AF5" s="29" t="s">
        <v>158</v>
      </c>
      <c r="AG5" s="70" t="s">
        <v>159</v>
      </c>
    </row>
    <row r="6" spans="1:34" x14ac:dyDescent="0.25">
      <c r="C6" s="33" t="s">
        <v>15</v>
      </c>
      <c r="D6" s="100">
        <f>SUM(E90:E101)</f>
        <v>511.33022479340349</v>
      </c>
      <c r="AE6" s="30" t="s">
        <v>25</v>
      </c>
      <c r="AF6" s="3">
        <v>9765</v>
      </c>
      <c r="AG6" s="69" t="s">
        <v>160</v>
      </c>
    </row>
    <row r="7" spans="1:34" x14ac:dyDescent="0.25">
      <c r="C7" s="43" t="s">
        <v>17</v>
      </c>
      <c r="D7" s="103">
        <f>SUM(E120:E131)</f>
        <v>431.48296856890317</v>
      </c>
      <c r="AE7" s="30" t="s">
        <v>27</v>
      </c>
      <c r="AF7" s="3">
        <v>33500</v>
      </c>
      <c r="AG7" s="69" t="s">
        <v>161</v>
      </c>
    </row>
    <row r="8" spans="1:34" x14ac:dyDescent="0.25">
      <c r="C8" s="33" t="s">
        <v>16</v>
      </c>
      <c r="D8" s="100">
        <f>SUM(E150:E161)</f>
        <v>681.44602773734209</v>
      </c>
      <c r="AE8" s="30" t="s">
        <v>26</v>
      </c>
      <c r="AF8" s="3">
        <v>11560</v>
      </c>
      <c r="AG8" s="69" t="s">
        <v>160</v>
      </c>
    </row>
    <row r="9" spans="1:34" x14ac:dyDescent="0.25">
      <c r="C9" s="43" t="s">
        <v>20</v>
      </c>
      <c r="D9" s="103">
        <f>SUM(E180:E191)</f>
        <v>569.14781307905776</v>
      </c>
      <c r="AE9" s="30" t="s">
        <v>28</v>
      </c>
      <c r="AF9" s="3">
        <v>70000</v>
      </c>
      <c r="AG9" s="69" t="s">
        <v>162</v>
      </c>
    </row>
    <row r="10" spans="1:34" x14ac:dyDescent="0.25">
      <c r="C10" s="33" t="s">
        <v>18</v>
      </c>
      <c r="D10" s="100">
        <f>SUM(E210:E221)</f>
        <v>535.77583191214524</v>
      </c>
      <c r="AE10" s="30" t="s">
        <v>4</v>
      </c>
      <c r="AF10" s="3">
        <v>62237.5</v>
      </c>
      <c r="AG10" s="69" t="s">
        <v>163</v>
      </c>
    </row>
    <row r="11" spans="1:34" x14ac:dyDescent="0.25">
      <c r="C11" s="47" t="s">
        <v>19</v>
      </c>
      <c r="D11" s="104">
        <f>SUM(E240:E251)</f>
        <v>449.04312010942488</v>
      </c>
      <c r="AG11" s="69" t="s">
        <v>164</v>
      </c>
    </row>
    <row r="12" spans="1:34" x14ac:dyDescent="0.25">
      <c r="AG12" s="69"/>
    </row>
    <row r="13" spans="1:34" x14ac:dyDescent="0.25">
      <c r="C13" s="2" t="s">
        <v>165</v>
      </c>
      <c r="E13" s="131"/>
      <c r="F13" s="2" t="s">
        <v>166</v>
      </c>
      <c r="AE13" s="2" t="s">
        <v>200</v>
      </c>
    </row>
    <row r="14" spans="1:34" x14ac:dyDescent="0.25">
      <c r="C14" s="122" t="s">
        <v>30</v>
      </c>
      <c r="D14" s="122" t="s">
        <v>120</v>
      </c>
      <c r="E14" s="122" t="s">
        <v>168</v>
      </c>
      <c r="F14" s="122" t="s">
        <v>169</v>
      </c>
      <c r="G14" s="122" t="s">
        <v>170</v>
      </c>
      <c r="H14" s="122" t="s">
        <v>171</v>
      </c>
      <c r="I14" s="122" t="s">
        <v>172</v>
      </c>
      <c r="J14" s="122" t="s">
        <v>173</v>
      </c>
      <c r="K14" s="122" t="s">
        <v>174</v>
      </c>
      <c r="L14" s="122" t="s">
        <v>175</v>
      </c>
      <c r="M14" s="122" t="s">
        <v>176</v>
      </c>
      <c r="N14" s="122" t="s">
        <v>177</v>
      </c>
      <c r="O14" s="122" t="s">
        <v>178</v>
      </c>
      <c r="P14" s="122" t="s">
        <v>179</v>
      </c>
      <c r="Q14" s="122" t="s">
        <v>180</v>
      </c>
      <c r="R14" s="122" t="s">
        <v>181</v>
      </c>
      <c r="S14" s="122" t="s">
        <v>182</v>
      </c>
      <c r="T14" s="122" t="s">
        <v>183</v>
      </c>
      <c r="U14" s="122" t="s">
        <v>184</v>
      </c>
      <c r="V14" s="122" t="s">
        <v>185</v>
      </c>
      <c r="W14" s="122" t="s">
        <v>186</v>
      </c>
      <c r="X14" s="122" t="s">
        <v>187</v>
      </c>
      <c r="Y14" s="122" t="s">
        <v>188</v>
      </c>
      <c r="Z14" s="122" t="s">
        <v>189</v>
      </c>
      <c r="AA14" s="122" t="s">
        <v>190</v>
      </c>
      <c r="AB14" s="122" t="s">
        <v>191</v>
      </c>
      <c r="AC14" s="122" t="s">
        <v>192</v>
      </c>
      <c r="AE14" s="29" t="s">
        <v>30</v>
      </c>
      <c r="AF14" s="29" t="s">
        <v>120</v>
      </c>
      <c r="AG14" s="29" t="s">
        <v>193</v>
      </c>
      <c r="AH14" s="29" t="s">
        <v>194</v>
      </c>
    </row>
    <row r="15" spans="1:34" ht="15" customHeight="1" x14ac:dyDescent="0.25">
      <c r="A15" s="163" t="s">
        <v>13</v>
      </c>
      <c r="C15" s="126" t="s">
        <v>25</v>
      </c>
      <c r="D15" s="127" t="s">
        <v>8</v>
      </c>
      <c r="E15" s="128">
        <f>SUM(F15:AC15)</f>
        <v>259121280.88824371</v>
      </c>
      <c r="F15" s="129">
        <v>34486028.443696767</v>
      </c>
      <c r="G15" s="130">
        <v>33699512.93140047</v>
      </c>
      <c r="H15" s="130">
        <v>32940408.497971877</v>
      </c>
      <c r="I15" s="130">
        <v>32052782.07594813</v>
      </c>
      <c r="J15" s="130">
        <v>30802562.415461317</v>
      </c>
      <c r="K15" s="130">
        <v>28847901.236573555</v>
      </c>
      <c r="L15" s="130">
        <v>25597266.797181271</v>
      </c>
      <c r="M15" s="130">
        <v>20332532.246689439</v>
      </c>
      <c r="N15" s="130">
        <v>13071803.379600644</v>
      </c>
      <c r="O15" s="130">
        <v>5770204.2908359496</v>
      </c>
      <c r="P15" s="130">
        <v>1383423.653128329</v>
      </c>
      <c r="Q15" s="130">
        <v>133772.5088401601</v>
      </c>
      <c r="R15" s="130">
        <v>3073.2017701972995</v>
      </c>
      <c r="S15" s="130">
        <v>9.2075151181552837</v>
      </c>
      <c r="T15" s="130">
        <v>1.6304514187234621E-3</v>
      </c>
      <c r="U15" s="130">
        <v>6.398846825497853E-9</v>
      </c>
      <c r="V15" s="130">
        <v>1.5723470799514305E-16</v>
      </c>
      <c r="W15" s="130">
        <v>5.1155408079104607E-27</v>
      </c>
      <c r="X15" s="130">
        <v>3.4842997781548336E-41</v>
      </c>
      <c r="Y15" s="130">
        <v>4.7354420978941439E-60</v>
      </c>
      <c r="Z15" s="130">
        <v>9.260842401146774E-85</v>
      </c>
      <c r="AA15" s="130">
        <v>9.4566230725663122E-117</v>
      </c>
      <c r="AB15" s="130">
        <v>1.7049435159539274E-157</v>
      </c>
      <c r="AC15" s="132">
        <v>8.3016990655955723E-209</v>
      </c>
      <c r="AE15" s="142" t="s">
        <v>25</v>
      </c>
      <c r="AF15" s="30" t="s">
        <v>8</v>
      </c>
      <c r="AG15" s="133">
        <v>0.09</v>
      </c>
      <c r="AH15" s="133">
        <v>0.39</v>
      </c>
    </row>
    <row r="16" spans="1:34" x14ac:dyDescent="0.25">
      <c r="A16" s="164"/>
      <c r="C16" s="178" t="s">
        <v>27</v>
      </c>
      <c r="D16" s="134" t="s">
        <v>8</v>
      </c>
      <c r="E16" s="98">
        <f t="shared" ref="E16:E26" si="0">SUM(F16:AC16)</f>
        <v>6193999.3056668025</v>
      </c>
      <c r="F16" s="53">
        <v>661299.3742539949</v>
      </c>
      <c r="G16" s="57">
        <v>641313.94428238401</v>
      </c>
      <c r="H16" s="57">
        <v>612309.58762011142</v>
      </c>
      <c r="I16" s="57">
        <v>576317.79403779795</v>
      </c>
      <c r="J16" s="57">
        <v>533735.67077100161</v>
      </c>
      <c r="K16" s="57">
        <v>485973.39241416869</v>
      </c>
      <c r="L16" s="57">
        <v>444916.72330696601</v>
      </c>
      <c r="M16" s="57">
        <v>398796.7070734041</v>
      </c>
      <c r="N16" s="57">
        <v>348962.94428447902</v>
      </c>
      <c r="O16" s="57">
        <v>296923.12002223206</v>
      </c>
      <c r="P16" s="57">
        <v>249758.4056990371</v>
      </c>
      <c r="Q16" s="57">
        <v>211409.10007795173</v>
      </c>
      <c r="R16" s="57">
        <v>171704.76889524667</v>
      </c>
      <c r="S16" s="57">
        <v>132814.43953443423</v>
      </c>
      <c r="T16" s="57">
        <v>80265.265964642909</v>
      </c>
      <c r="U16" s="57">
        <v>62360.826310829914</v>
      </c>
      <c r="V16" s="57">
        <v>53417.878179745836</v>
      </c>
      <c r="W16" s="57">
        <v>55192.746282924069</v>
      </c>
      <c r="X16" s="57">
        <v>47339.870938920118</v>
      </c>
      <c r="Y16" s="57">
        <v>42687.455585206233</v>
      </c>
      <c r="Z16" s="57">
        <v>30806.928895230554</v>
      </c>
      <c r="AA16" s="57">
        <v>24327.274585781037</v>
      </c>
      <c r="AB16" s="57">
        <v>17115.159452754197</v>
      </c>
      <c r="AC16" s="61">
        <v>14249.927197558969</v>
      </c>
      <c r="AE16" s="181" t="s">
        <v>27</v>
      </c>
      <c r="AF16" s="30" t="s">
        <v>8</v>
      </c>
      <c r="AG16" s="133">
        <v>8.5000000000000006E-2</v>
      </c>
      <c r="AH16" s="133">
        <v>0.31</v>
      </c>
    </row>
    <row r="17" spans="1:34" x14ac:dyDescent="0.25">
      <c r="A17" s="164"/>
      <c r="C17" s="179"/>
      <c r="D17" s="135" t="s">
        <v>9</v>
      </c>
      <c r="E17" s="103">
        <f t="shared" si="0"/>
        <v>6197366.7243255405</v>
      </c>
      <c r="F17" s="54">
        <v>679084.93199676753</v>
      </c>
      <c r="G17" s="136">
        <v>658561.99657359603</v>
      </c>
      <c r="H17" s="136">
        <v>628777.57163923327</v>
      </c>
      <c r="I17" s="136">
        <v>591817.78360849584</v>
      </c>
      <c r="J17" s="136">
        <v>548090.4198626416</v>
      </c>
      <c r="K17" s="136">
        <v>499043.58145220194</v>
      </c>
      <c r="L17" s="136">
        <v>456882.6987504292</v>
      </c>
      <c r="M17" s="136">
        <v>409522.29088222393</v>
      </c>
      <c r="N17" s="136">
        <v>358348.25574445259</v>
      </c>
      <c r="O17" s="136">
        <v>304908.8274066929</v>
      </c>
      <c r="P17" s="136">
        <v>256475.62443421892</v>
      </c>
      <c r="Q17" s="136">
        <v>217094.91939545161</v>
      </c>
      <c r="R17" s="136">
        <v>176322.74556480098</v>
      </c>
      <c r="S17" s="136">
        <v>136386.46602558039</v>
      </c>
      <c r="T17" s="136">
        <v>82423.989499144314</v>
      </c>
      <c r="U17" s="136">
        <v>64038.012348529512</v>
      </c>
      <c r="V17" s="136">
        <v>42603.215726177659</v>
      </c>
      <c r="W17" s="136">
        <v>34174.138794358456</v>
      </c>
      <c r="X17" s="136">
        <v>22498.15648582342</v>
      </c>
      <c r="Y17" s="136">
        <v>15224.871292240594</v>
      </c>
      <c r="Z17" s="136">
        <v>7925.4339896443735</v>
      </c>
      <c r="AA17" s="136">
        <v>4202.4082777740741</v>
      </c>
      <c r="AB17" s="136">
        <v>1711.5159452754187</v>
      </c>
      <c r="AC17" s="62">
        <v>1246.8686297864099</v>
      </c>
      <c r="AE17" s="182"/>
      <c r="AF17" s="30" t="s">
        <v>9</v>
      </c>
      <c r="AG17" s="133">
        <v>0.1</v>
      </c>
      <c r="AH17" s="133">
        <v>0.31</v>
      </c>
    </row>
    <row r="18" spans="1:34" x14ac:dyDescent="0.25">
      <c r="A18" s="164"/>
      <c r="C18" s="180"/>
      <c r="D18" s="137" t="s">
        <v>10</v>
      </c>
      <c r="E18" s="138">
        <f t="shared" si="0"/>
        <v>2527941.0541884489</v>
      </c>
      <c r="F18" s="139">
        <v>274867.71057012014</v>
      </c>
      <c r="G18" s="140">
        <v>266560.8081369318</v>
      </c>
      <c r="H18" s="140">
        <v>254505.20756826113</v>
      </c>
      <c r="I18" s="140">
        <v>239545.29336534362</v>
      </c>
      <c r="J18" s="140">
        <v>221846.12232535498</v>
      </c>
      <c r="K18" s="140">
        <v>201993.83058779605</v>
      </c>
      <c r="L18" s="140">
        <v>184928.71139898326</v>
      </c>
      <c r="M18" s="140">
        <v>165759.02249994778</v>
      </c>
      <c r="N18" s="140">
        <v>145045.72256323081</v>
      </c>
      <c r="O18" s="140">
        <v>123415.47775985188</v>
      </c>
      <c r="P18" s="140">
        <v>103811.56227099337</v>
      </c>
      <c r="Q18" s="140">
        <v>87871.753088635174</v>
      </c>
      <c r="R18" s="140">
        <v>71368.730347657533</v>
      </c>
      <c r="S18" s="140">
        <v>55204.045772258716</v>
      </c>
      <c r="T18" s="140">
        <v>33362.090987748881</v>
      </c>
      <c r="U18" s="140">
        <v>25920.14785535718</v>
      </c>
      <c r="V18" s="140">
        <v>18679.871510708668</v>
      </c>
      <c r="W18" s="140">
        <v>16482.217383119787</v>
      </c>
      <c r="X18" s="140">
        <v>12186.501429821019</v>
      </c>
      <c r="Y18" s="140">
        <v>9539.634543872271</v>
      </c>
      <c r="Z18" s="140">
        <v>6007.9902824723467</v>
      </c>
      <c r="AA18" s="140">
        <v>4155.7148524654731</v>
      </c>
      <c r="AB18" s="140">
        <v>2567.2739179131286</v>
      </c>
      <c r="AC18" s="141">
        <v>2315.6131696033322</v>
      </c>
      <c r="AE18" s="183"/>
      <c r="AF18" s="30" t="s">
        <v>10</v>
      </c>
      <c r="AG18" s="133">
        <v>8.5000000000000006E-2</v>
      </c>
      <c r="AH18" s="133">
        <v>0.31</v>
      </c>
    </row>
    <row r="19" spans="1:34" x14ac:dyDescent="0.25">
      <c r="A19" s="164"/>
      <c r="C19" s="178" t="s">
        <v>26</v>
      </c>
      <c r="D19" s="134" t="s">
        <v>8</v>
      </c>
      <c r="E19" s="98">
        <f t="shared" si="0"/>
        <v>37008065.541040979</v>
      </c>
      <c r="F19" s="53">
        <v>5109537.3069178294</v>
      </c>
      <c r="G19" s="57">
        <v>4881576.5356440172</v>
      </c>
      <c r="H19" s="57">
        <v>4609402.7159239836</v>
      </c>
      <c r="I19" s="57">
        <v>4286511.1205607057</v>
      </c>
      <c r="J19" s="57">
        <v>3897224.6674298719</v>
      </c>
      <c r="K19" s="57">
        <v>3441699.4414391313</v>
      </c>
      <c r="L19" s="57">
        <v>2929017.2361333575</v>
      </c>
      <c r="M19" s="57">
        <v>2386076.5006939773</v>
      </c>
      <c r="N19" s="57">
        <v>1844669.9523545203</v>
      </c>
      <c r="O19" s="57">
        <v>1340371.8559500885</v>
      </c>
      <c r="P19" s="57">
        <v>925347.65964162885</v>
      </c>
      <c r="Q19" s="57">
        <v>650755.36500497954</v>
      </c>
      <c r="R19" s="57">
        <v>372760.98279285652</v>
      </c>
      <c r="S19" s="57">
        <v>194087.001467283</v>
      </c>
      <c r="T19" s="57">
        <v>72269.255250690578</v>
      </c>
      <c r="U19" s="57">
        <v>35660.729629141933</v>
      </c>
      <c r="V19" s="57">
        <v>16827.132150809382</v>
      </c>
      <c r="W19" s="57">
        <v>8267.750356856026</v>
      </c>
      <c r="X19" s="57">
        <v>3973.1969173249768</v>
      </c>
      <c r="Y19" s="57">
        <v>1518.7213258802294</v>
      </c>
      <c r="Z19" s="57">
        <v>384.84794280288838</v>
      </c>
      <c r="AA19" s="57">
        <v>97.641155263093452</v>
      </c>
      <c r="AB19" s="57">
        <v>22.526203244857584</v>
      </c>
      <c r="AC19" s="61">
        <v>5.398154743508921</v>
      </c>
      <c r="AE19" s="181" t="s">
        <v>26</v>
      </c>
      <c r="AF19" s="30" t="s">
        <v>8</v>
      </c>
      <c r="AG19" s="133">
        <v>0.06</v>
      </c>
      <c r="AH19" s="133">
        <v>0.08</v>
      </c>
    </row>
    <row r="20" spans="1:34" x14ac:dyDescent="0.25">
      <c r="A20" s="164"/>
      <c r="C20" s="179"/>
      <c r="D20" s="135" t="s">
        <v>9</v>
      </c>
      <c r="E20" s="103">
        <f t="shared" si="0"/>
        <v>29758243.202299219</v>
      </c>
      <c r="F20" s="54">
        <v>4002596.1577060753</v>
      </c>
      <c r="G20" s="136">
        <v>3841840.9427001523</v>
      </c>
      <c r="H20" s="136">
        <v>3644326.5649197162</v>
      </c>
      <c r="I20" s="136">
        <v>3404432.5266871881</v>
      </c>
      <c r="J20" s="136">
        <v>3109135.471138054</v>
      </c>
      <c r="K20" s="136">
        <v>2757886.1655502962</v>
      </c>
      <c r="L20" s="136">
        <v>2357331.9904438052</v>
      </c>
      <c r="M20" s="136">
        <v>1928658.369819758</v>
      </c>
      <c r="N20" s="136">
        <v>1497403.6043592701</v>
      </c>
      <c r="O20" s="136">
        <v>1092628.0100766085</v>
      </c>
      <c r="P20" s="136">
        <v>757454.90513001091</v>
      </c>
      <c r="Q20" s="136">
        <v>534875.65976115479</v>
      </c>
      <c r="R20" s="136">
        <v>380397.24867701216</v>
      </c>
      <c r="S20" s="136">
        <v>241088.84955632652</v>
      </c>
      <c r="T20" s="136">
        <v>109407.30264919173</v>
      </c>
      <c r="U20" s="136">
        <v>54196.73862952675</v>
      </c>
      <c r="V20" s="136">
        <v>25964.313002880255</v>
      </c>
      <c r="W20" s="136">
        <v>12478.226569791335</v>
      </c>
      <c r="X20" s="136">
        <v>4309.3990993230818</v>
      </c>
      <c r="Y20" s="136">
        <v>1355.1253488322332</v>
      </c>
      <c r="Z20" s="136">
        <v>363.74973885539094</v>
      </c>
      <c r="AA20" s="136">
        <v>88.976482829695229</v>
      </c>
      <c r="AB20" s="136">
        <v>18.644065290416492</v>
      </c>
      <c r="AC20" s="62">
        <v>4.2601872734434343</v>
      </c>
      <c r="AE20" s="182"/>
      <c r="AF20" s="30" t="s">
        <v>9</v>
      </c>
      <c r="AG20" s="133">
        <v>0.08</v>
      </c>
      <c r="AH20" s="133">
        <v>0.25</v>
      </c>
    </row>
    <row r="21" spans="1:34" x14ac:dyDescent="0.25">
      <c r="A21" s="164"/>
      <c r="C21" s="180"/>
      <c r="D21" s="137" t="s">
        <v>10</v>
      </c>
      <c r="E21" s="138">
        <f t="shared" si="0"/>
        <v>694219.90994966717</v>
      </c>
      <c r="F21" s="139">
        <v>92113.125158861949</v>
      </c>
      <c r="G21" s="140">
        <v>88183.340254569019</v>
      </c>
      <c r="H21" s="140">
        <v>83435.0576776245</v>
      </c>
      <c r="I21" s="140">
        <v>77745.714747331396</v>
      </c>
      <c r="J21" s="140">
        <v>70825.196408661242</v>
      </c>
      <c r="K21" s="140">
        <v>62669.540303399575</v>
      </c>
      <c r="L21" s="140">
        <v>53437.758462427206</v>
      </c>
      <c r="M21" s="140">
        <v>43615.921175331394</v>
      </c>
      <c r="N21" s="140">
        <v>33783.567459953614</v>
      </c>
      <c r="O21" s="140">
        <v>24594.056975783453</v>
      </c>
      <c r="P21" s="140">
        <v>17010.608813798393</v>
      </c>
      <c r="Q21" s="140">
        <v>11984.91244671017</v>
      </c>
      <c r="R21" s="140">
        <v>15383.476147091373</v>
      </c>
      <c r="S21" s="140">
        <v>8884.0941043514922</v>
      </c>
      <c r="T21" s="140">
        <v>5623.0420469313058</v>
      </c>
      <c r="U21" s="140">
        <v>2781.3619259383831</v>
      </c>
      <c r="V21" s="140">
        <v>1323.4467573306074</v>
      </c>
      <c r="W21" s="140">
        <v>423.38728421729309</v>
      </c>
      <c r="X21" s="140">
        <v>256.1627634014863</v>
      </c>
      <c r="Y21" s="140">
        <v>119.74361144635262</v>
      </c>
      <c r="Z21" s="140">
        <v>23.152505618297297</v>
      </c>
      <c r="AA21" s="140">
        <v>2.4558707545450966</v>
      </c>
      <c r="AB21" s="140">
        <v>0.67087296813451847</v>
      </c>
      <c r="AC21" s="141">
        <v>0.11617516613177105</v>
      </c>
      <c r="AE21" s="183"/>
      <c r="AF21" s="30" t="s">
        <v>10</v>
      </c>
      <c r="AG21" s="133">
        <v>0.06</v>
      </c>
      <c r="AH21" s="133">
        <v>0.08</v>
      </c>
    </row>
    <row r="22" spans="1:34" x14ac:dyDescent="0.25">
      <c r="A22" s="164"/>
      <c r="C22" s="178" t="s">
        <v>28</v>
      </c>
      <c r="D22" s="134" t="s">
        <v>8</v>
      </c>
      <c r="E22" s="98">
        <f t="shared" si="0"/>
        <v>158712.19911713342</v>
      </c>
      <c r="F22" s="53">
        <v>34435.574891583034</v>
      </c>
      <c r="G22" s="57">
        <v>34319.786947423519</v>
      </c>
      <c r="H22" s="57">
        <v>30199.554979986489</v>
      </c>
      <c r="I22" s="57">
        <v>23537.838092403999</v>
      </c>
      <c r="J22" s="57">
        <v>16285.960945658175</v>
      </c>
      <c r="K22" s="57">
        <v>10015.727651596515</v>
      </c>
      <c r="L22" s="57">
        <v>5471.4192007418615</v>
      </c>
      <c r="M22" s="57">
        <v>2655.6024891965153</v>
      </c>
      <c r="N22" s="57">
        <v>1142.9795285767184</v>
      </c>
      <c r="O22" s="57">
        <v>434.86395478959946</v>
      </c>
      <c r="P22" s="57">
        <v>148.78931238775058</v>
      </c>
      <c r="Q22" s="57">
        <v>49.393042572153789</v>
      </c>
      <c r="R22" s="57">
        <v>11.928250186934086</v>
      </c>
      <c r="S22" s="57">
        <v>2.3841730362447029</v>
      </c>
      <c r="T22" s="57">
        <v>0.33223407619164619</v>
      </c>
      <c r="U22" s="57">
        <v>5.0048247709865532E-2</v>
      </c>
      <c r="V22" s="57">
        <v>1.0864572007102379E-2</v>
      </c>
      <c r="W22" s="57">
        <v>2.0736202445150271E-3</v>
      </c>
      <c r="X22" s="57">
        <v>3.7337459912037863E-4</v>
      </c>
      <c r="Y22" s="57">
        <v>5.762423719024208E-5</v>
      </c>
      <c r="Z22" s="57">
        <v>5.4789251865523848E-6</v>
      </c>
      <c r="AA22" s="57">
        <v>0</v>
      </c>
      <c r="AB22" s="57">
        <v>0</v>
      </c>
      <c r="AC22" s="61">
        <v>0</v>
      </c>
      <c r="AE22" s="181" t="s">
        <v>28</v>
      </c>
      <c r="AF22" s="30" t="s">
        <v>8</v>
      </c>
      <c r="AG22" s="133">
        <v>0.06</v>
      </c>
      <c r="AH22" s="133">
        <v>0.08</v>
      </c>
    </row>
    <row r="23" spans="1:34" x14ac:dyDescent="0.25">
      <c r="A23" s="164"/>
      <c r="C23" s="179"/>
      <c r="D23" s="135" t="s">
        <v>9</v>
      </c>
      <c r="E23" s="103">
        <f t="shared" si="0"/>
        <v>12280808.97387686</v>
      </c>
      <c r="F23" s="54">
        <v>3271379.6147003481</v>
      </c>
      <c r="G23" s="136">
        <v>2904886.6397554614</v>
      </c>
      <c r="H23" s="136">
        <v>2306416.9930793778</v>
      </c>
      <c r="I23" s="136">
        <v>1638664.7587994235</v>
      </c>
      <c r="J23" s="136">
        <v>1042263.5379091977</v>
      </c>
      <c r="K23" s="136">
        <v>593404.93935802742</v>
      </c>
      <c r="L23" s="136">
        <v>301910.94571758353</v>
      </c>
      <c r="M23" s="136">
        <v>137181.40232832631</v>
      </c>
      <c r="N23" s="136">
        <v>55523.272561837599</v>
      </c>
      <c r="O23" s="136">
        <v>19943.760685178087</v>
      </c>
      <c r="P23" s="136">
        <v>6464.8379529716203</v>
      </c>
      <c r="Q23" s="136">
        <v>2039.5482483538242</v>
      </c>
      <c r="R23" s="136">
        <v>563.74468848298625</v>
      </c>
      <c r="S23" s="136">
        <v>135.53401336563621</v>
      </c>
      <c r="T23" s="136">
        <v>23.651902090786077</v>
      </c>
      <c r="U23" s="136">
        <v>4.7545835324371684</v>
      </c>
      <c r="V23" s="136">
        <v>0.86838086753345811</v>
      </c>
      <c r="W23" s="136">
        <v>0.1430933943813375</v>
      </c>
      <c r="X23" s="136">
        <v>2.2674705842258565E-2</v>
      </c>
      <c r="Y23" s="136">
        <v>3.1254852968558289E-3</v>
      </c>
      <c r="Z23" s="136">
        <v>3.1884929632484678E-4</v>
      </c>
      <c r="AA23" s="136">
        <v>0</v>
      </c>
      <c r="AB23" s="136">
        <v>0</v>
      </c>
      <c r="AC23" s="62">
        <v>0</v>
      </c>
      <c r="AE23" s="182"/>
      <c r="AF23" s="30" t="s">
        <v>9</v>
      </c>
      <c r="AG23" s="133">
        <v>0.08</v>
      </c>
      <c r="AH23" s="133">
        <v>0.25</v>
      </c>
    </row>
    <row r="24" spans="1:34" x14ac:dyDescent="0.25">
      <c r="A24" s="164"/>
      <c r="C24" s="180"/>
      <c r="D24" s="137" t="s">
        <v>10</v>
      </c>
      <c r="E24" s="138">
        <f t="shared" si="0"/>
        <v>517086.68957492104</v>
      </c>
      <c r="F24" s="139">
        <v>137742.29956633048</v>
      </c>
      <c r="G24" s="140">
        <v>122311.01641075629</v>
      </c>
      <c r="H24" s="140">
        <v>97112.294445447507</v>
      </c>
      <c r="I24" s="140">
        <v>68996.410896817848</v>
      </c>
      <c r="J24" s="140">
        <v>43884.780543545181</v>
      </c>
      <c r="K24" s="140">
        <v>24985.47113086432</v>
      </c>
      <c r="L24" s="140">
        <v>12712.039819687729</v>
      </c>
      <c r="M24" s="140">
        <v>5776.0590454032135</v>
      </c>
      <c r="N24" s="140">
        <v>2337.8220026036888</v>
      </c>
      <c r="O24" s="140">
        <v>839.73729200749858</v>
      </c>
      <c r="P24" s="140">
        <v>272.20370328301567</v>
      </c>
      <c r="Q24" s="140">
        <v>85.87571572016104</v>
      </c>
      <c r="R24" s="140">
        <v>23.736618462441534</v>
      </c>
      <c r="S24" s="140">
        <v>5.7066952996057365</v>
      </c>
      <c r="T24" s="140">
        <v>0.99586956171730867</v>
      </c>
      <c r="U24" s="140">
        <v>0.20019299083945974</v>
      </c>
      <c r="V24" s="140">
        <v>3.3709090333823404E-2</v>
      </c>
      <c r="W24" s="140">
        <v>5.0854686652368718E-3</v>
      </c>
      <c r="X24" s="140">
        <v>7.3168509337710925E-4</v>
      </c>
      <c r="Y24" s="140">
        <v>9.0658182931691888E-5</v>
      </c>
      <c r="Z24" s="140">
        <v>9.2371961822866853E-6</v>
      </c>
      <c r="AA24" s="140">
        <v>0</v>
      </c>
      <c r="AB24" s="140">
        <v>0</v>
      </c>
      <c r="AC24" s="141">
        <v>0</v>
      </c>
      <c r="AE24" s="183"/>
      <c r="AF24" s="30" t="s">
        <v>10</v>
      </c>
      <c r="AG24" s="133">
        <v>0.06</v>
      </c>
      <c r="AH24" s="133">
        <v>0.08</v>
      </c>
    </row>
    <row r="25" spans="1:34" x14ac:dyDescent="0.25">
      <c r="A25" s="164"/>
      <c r="C25" s="178" t="s">
        <v>32</v>
      </c>
      <c r="D25" s="135" t="s">
        <v>9</v>
      </c>
      <c r="E25" s="103">
        <f t="shared" si="0"/>
        <v>3211382.6310196365</v>
      </c>
      <c r="F25" s="54">
        <v>329919.47509886738</v>
      </c>
      <c r="G25" s="136">
        <v>347520.55684578617</v>
      </c>
      <c r="H25" s="136">
        <v>361487.42901151517</v>
      </c>
      <c r="I25" s="136">
        <v>370053.04182703292</v>
      </c>
      <c r="J25" s="136">
        <v>370761.41575404786</v>
      </c>
      <c r="K25" s="136">
        <v>361496.26973517903</v>
      </c>
      <c r="L25" s="136">
        <v>323015.31412382767</v>
      </c>
      <c r="M25" s="136">
        <v>270552.17550998635</v>
      </c>
      <c r="N25" s="136">
        <v>207594.6242892103</v>
      </c>
      <c r="O25" s="136">
        <v>137672.94630194432</v>
      </c>
      <c r="P25" s="136">
        <v>77736.59843125139</v>
      </c>
      <c r="Q25" s="136">
        <v>36402.989611629208</v>
      </c>
      <c r="R25" s="136">
        <v>14768.047546501979</v>
      </c>
      <c r="S25" s="136">
        <v>2401.7469328557354</v>
      </c>
      <c r="T25" s="136">
        <v>0</v>
      </c>
      <c r="U25" s="136">
        <v>0</v>
      </c>
      <c r="V25" s="136">
        <v>0</v>
      </c>
      <c r="W25" s="136">
        <v>0</v>
      </c>
      <c r="X25" s="136">
        <v>0</v>
      </c>
      <c r="Y25" s="136">
        <v>0</v>
      </c>
      <c r="Z25" s="136">
        <v>0</v>
      </c>
      <c r="AA25" s="136">
        <v>0</v>
      </c>
      <c r="AB25" s="136">
        <v>0</v>
      </c>
      <c r="AC25" s="62">
        <v>0</v>
      </c>
      <c r="AE25" s="181" t="s">
        <v>4</v>
      </c>
      <c r="AF25" s="30" t="s">
        <v>9</v>
      </c>
      <c r="AG25" s="133">
        <v>0.79082079619821311</v>
      </c>
      <c r="AH25" s="133">
        <v>6.0171147536820602</v>
      </c>
    </row>
    <row r="26" spans="1:34" x14ac:dyDescent="0.25">
      <c r="A26" s="164"/>
      <c r="C26" s="180"/>
      <c r="D26" s="137" t="s">
        <v>10</v>
      </c>
      <c r="E26" s="138">
        <f t="shared" si="0"/>
        <v>65521.200092660634</v>
      </c>
      <c r="F26" s="139">
        <v>6733.0505122217828</v>
      </c>
      <c r="G26" s="140">
        <v>7091.8135517440824</v>
      </c>
      <c r="H26" s="140">
        <v>7376.3741404195771</v>
      </c>
      <c r="I26" s="140">
        <v>7550.6907268236782</v>
      </c>
      <c r="J26" s="140">
        <v>7564.6743948592393</v>
      </c>
      <c r="K26" s="140">
        <v>7375.1790740883062</v>
      </c>
      <c r="L26" s="140">
        <v>6589.6893546044539</v>
      </c>
      <c r="M26" s="140">
        <v>5519.0709506199764</v>
      </c>
      <c r="N26" s="140">
        <v>4234.5201622870673</v>
      </c>
      <c r="O26" s="140">
        <v>2808.0827481720016</v>
      </c>
      <c r="P26" s="140">
        <v>1585.4774076831084</v>
      </c>
      <c r="Q26" s="140">
        <v>742.41176294404227</v>
      </c>
      <c r="R26" s="140">
        <v>301.183428158433</v>
      </c>
      <c r="S26" s="140">
        <v>48.981878034878434</v>
      </c>
      <c r="T26" s="140">
        <v>0</v>
      </c>
      <c r="U26" s="140">
        <v>0</v>
      </c>
      <c r="V26" s="140">
        <v>0</v>
      </c>
      <c r="W26" s="140">
        <v>0</v>
      </c>
      <c r="X26" s="140">
        <v>0</v>
      </c>
      <c r="Y26" s="140">
        <v>0</v>
      </c>
      <c r="Z26" s="140">
        <v>0</v>
      </c>
      <c r="AA26" s="140">
        <v>0</v>
      </c>
      <c r="AB26" s="140">
        <v>0</v>
      </c>
      <c r="AC26" s="141">
        <v>0</v>
      </c>
      <c r="AE26" s="183"/>
      <c r="AF26" s="30" t="s">
        <v>10</v>
      </c>
      <c r="AG26" s="133">
        <v>0.79082079619821311</v>
      </c>
      <c r="AH26" s="133">
        <v>6.0171147536820602</v>
      </c>
    </row>
    <row r="27" spans="1:34" x14ac:dyDescent="0.25">
      <c r="AG27" s="1" t="s">
        <v>216</v>
      </c>
    </row>
    <row r="28" spans="1:34" x14ac:dyDescent="0.25">
      <c r="C28" s="2" t="s">
        <v>199</v>
      </c>
      <c r="E28" s="131"/>
      <c r="F28" s="2" t="s">
        <v>166</v>
      </c>
    </row>
    <row r="29" spans="1:34" x14ac:dyDescent="0.25">
      <c r="C29" s="51" t="s">
        <v>30</v>
      </c>
      <c r="D29" s="51" t="s">
        <v>120</v>
      </c>
      <c r="E29" s="51" t="s">
        <v>7</v>
      </c>
      <c r="F29" s="51" t="s">
        <v>169</v>
      </c>
      <c r="G29" s="51" t="s">
        <v>170</v>
      </c>
      <c r="H29" s="51" t="s">
        <v>171</v>
      </c>
      <c r="I29" s="51" t="s">
        <v>172</v>
      </c>
      <c r="J29" s="51" t="s">
        <v>173</v>
      </c>
      <c r="K29" s="51" t="s">
        <v>174</v>
      </c>
      <c r="L29" s="51" t="s">
        <v>175</v>
      </c>
      <c r="M29" s="51" t="s">
        <v>176</v>
      </c>
      <c r="N29" s="51" t="s">
        <v>177</v>
      </c>
      <c r="O29" s="51" t="s">
        <v>178</v>
      </c>
      <c r="P29" s="51" t="s">
        <v>179</v>
      </c>
      <c r="Q29" s="51" t="s">
        <v>180</v>
      </c>
      <c r="R29" s="51" t="s">
        <v>181</v>
      </c>
      <c r="S29" s="51" t="s">
        <v>182</v>
      </c>
      <c r="T29" s="51" t="s">
        <v>183</v>
      </c>
      <c r="U29" s="51" t="s">
        <v>184</v>
      </c>
      <c r="V29" s="51" t="s">
        <v>185</v>
      </c>
      <c r="W29" s="51" t="s">
        <v>186</v>
      </c>
      <c r="X29" s="51" t="s">
        <v>187</v>
      </c>
      <c r="Y29" s="51" t="s">
        <v>188</v>
      </c>
      <c r="Z29" s="51" t="s">
        <v>189</v>
      </c>
      <c r="AA29" s="51" t="s">
        <v>190</v>
      </c>
      <c r="AB29" s="51" t="s">
        <v>191</v>
      </c>
      <c r="AC29" s="51" t="s">
        <v>192</v>
      </c>
    </row>
    <row r="30" spans="1:34" ht="15" customHeight="1" x14ac:dyDescent="0.25">
      <c r="A30" s="176" t="s">
        <v>13</v>
      </c>
      <c r="C30" s="126" t="s">
        <v>25</v>
      </c>
      <c r="D30" s="127" t="s">
        <v>8</v>
      </c>
      <c r="E30" s="128">
        <f>SUM(F30:AC30)</f>
        <v>228.12965419605791</v>
      </c>
      <c r="F30" s="129">
        <f t="shared" ref="F30:P30" si="1">F15*$AG$15*$AF$6/10^9</f>
        <v>30.308046097742899</v>
      </c>
      <c r="G30" s="130">
        <f t="shared" si="1"/>
        <v>29.616816939761303</v>
      </c>
      <c r="H30" s="130">
        <f t="shared" si="1"/>
        <v>28.949678008442582</v>
      </c>
      <c r="I30" s="130">
        <f t="shared" si="1"/>
        <v>28.169587527447014</v>
      </c>
      <c r="J30" s="130">
        <f t="shared" si="1"/>
        <v>27.070831978828174</v>
      </c>
      <c r="K30" s="130">
        <f t="shared" si="1"/>
        <v>25.352978001762668</v>
      </c>
      <c r="L30" s="130">
        <f t="shared" si="1"/>
        <v>22.496157924702757</v>
      </c>
      <c r="M30" s="130">
        <f t="shared" si="1"/>
        <v>17.869245965003014</v>
      </c>
      <c r="N30" s="130">
        <f t="shared" si="1"/>
        <v>11.488154400162026</v>
      </c>
      <c r="O30" s="130">
        <f t="shared" si="1"/>
        <v>5.0711440410011743</v>
      </c>
      <c r="P30" s="130">
        <f t="shared" si="1"/>
        <v>1.2158218775518319</v>
      </c>
      <c r="Q30" s="130">
        <f t="shared" ref="Q30:AC30" si="2">Q15*$AH$15*$AF$6/10^9</f>
        <v>0.50945253404142365</v>
      </c>
      <c r="R30" s="130">
        <f t="shared" si="2"/>
        <v>1.1703827961530884E-2</v>
      </c>
      <c r="S30" s="130">
        <f t="shared" si="2"/>
        <v>3.506544020022667E-5</v>
      </c>
      <c r="T30" s="130">
        <f t="shared" si="2"/>
        <v>6.209329660495498E-9</v>
      </c>
      <c r="U30" s="130">
        <f t="shared" si="2"/>
        <v>2.4369048307884749E-14</v>
      </c>
      <c r="V30" s="130">
        <f t="shared" si="2"/>
        <v>5.9880480019330307E-22</v>
      </c>
      <c r="W30" s="130">
        <f t="shared" si="2"/>
        <v>1.9481769835805805E-32</v>
      </c>
      <c r="X30" s="130">
        <f t="shared" si="2"/>
        <v>1.3269433060135962E-46</v>
      </c>
      <c r="Y30" s="130">
        <f t="shared" si="2"/>
        <v>1.8034220913515164E-65</v>
      </c>
      <c r="Z30" s="130">
        <f t="shared" si="2"/>
        <v>3.526852915840732E-90</v>
      </c>
      <c r="AA30" s="130">
        <f t="shared" si="2"/>
        <v>3.6014130478407919E-122</v>
      </c>
      <c r="AB30" s="130">
        <f t="shared" si="2"/>
        <v>6.4930216389831403E-163</v>
      </c>
      <c r="AC30" s="132">
        <f t="shared" si="2"/>
        <v>3.1615775636460901E-214</v>
      </c>
    </row>
    <row r="31" spans="1:34" x14ac:dyDescent="0.25">
      <c r="A31" s="177"/>
      <c r="C31" s="178" t="s">
        <v>27</v>
      </c>
      <c r="D31" s="134" t="s">
        <v>8</v>
      </c>
      <c r="E31" s="98">
        <f t="shared" ref="E31:E41" si="3">SUM(F31:AC31)</f>
        <v>24.750488773716722</v>
      </c>
      <c r="F31" s="53">
        <f>F16*$AG$16*$AF$7/10^9</f>
        <v>1.8830499681882509</v>
      </c>
      <c r="G31" s="57">
        <f t="shared" ref="G31:P31" si="4">G16*$AG$16*$AF$7/10^9</f>
        <v>1.8261414563440885</v>
      </c>
      <c r="H31" s="57">
        <f t="shared" si="4"/>
        <v>1.7435515507482675</v>
      </c>
      <c r="I31" s="57">
        <f t="shared" si="4"/>
        <v>1.6410649185226298</v>
      </c>
      <c r="J31" s="57">
        <f t="shared" si="4"/>
        <v>1.519812322520427</v>
      </c>
      <c r="K31" s="57">
        <f t="shared" si="4"/>
        <v>1.3838092348993454</v>
      </c>
      <c r="L31" s="57">
        <f t="shared" si="4"/>
        <v>1.2669003696165857</v>
      </c>
      <c r="M31" s="57">
        <f t="shared" si="4"/>
        <v>1.1355736233915181</v>
      </c>
      <c r="N31" s="57">
        <f t="shared" si="4"/>
        <v>0.99367198385005406</v>
      </c>
      <c r="O31" s="57">
        <f t="shared" si="4"/>
        <v>0.84548858426330586</v>
      </c>
      <c r="P31" s="57">
        <f t="shared" si="4"/>
        <v>0.71118706022800826</v>
      </c>
      <c r="Q31" s="57">
        <f>Q16*$AH$16*$AF$7/10^9</f>
        <v>2.1954835043095287</v>
      </c>
      <c r="R31" s="57">
        <f t="shared" ref="R31:AC31" si="5">R16*$AH$16*$AF$7/10^9</f>
        <v>1.7831540249771367</v>
      </c>
      <c r="S31" s="57">
        <f t="shared" si="5"/>
        <v>1.3792779545650995</v>
      </c>
      <c r="T31" s="57">
        <f t="shared" si="5"/>
        <v>0.83355478704281649</v>
      </c>
      <c r="U31" s="57">
        <f t="shared" si="5"/>
        <v>0.64761718123796863</v>
      </c>
      <c r="V31" s="57">
        <f t="shared" si="5"/>
        <v>0.55474466489666041</v>
      </c>
      <c r="W31" s="57">
        <f t="shared" si="5"/>
        <v>0.57317667014816642</v>
      </c>
      <c r="X31" s="57">
        <f t="shared" si="5"/>
        <v>0.49162455970068536</v>
      </c>
      <c r="Y31" s="57">
        <f t="shared" si="5"/>
        <v>0.44330922625236674</v>
      </c>
      <c r="Z31" s="57">
        <f t="shared" si="5"/>
        <v>0.31992995657696932</v>
      </c>
      <c r="AA31" s="57">
        <f t="shared" si="5"/>
        <v>0.25263874657333607</v>
      </c>
      <c r="AB31" s="57">
        <f t="shared" si="5"/>
        <v>0.17774093091685236</v>
      </c>
      <c r="AC31" s="61">
        <f t="shared" si="5"/>
        <v>0.14798549394664989</v>
      </c>
    </row>
    <row r="32" spans="1:34" x14ac:dyDescent="0.25">
      <c r="A32" s="177"/>
      <c r="C32" s="179"/>
      <c r="D32" s="135" t="s">
        <v>9</v>
      </c>
      <c r="E32" s="103">
        <f t="shared" si="3"/>
        <v>26.430352566281783</v>
      </c>
      <c r="F32" s="54">
        <f>F17*$AG$17*$AF$7/10^9</f>
        <v>2.2749345221891715</v>
      </c>
      <c r="G32" s="58">
        <f t="shared" ref="G32:P32" si="6">G17*$AG$17*$AF$7/10^9</f>
        <v>2.206182688521547</v>
      </c>
      <c r="H32" s="58">
        <f t="shared" si="6"/>
        <v>2.1064048649914313</v>
      </c>
      <c r="I32" s="58">
        <f t="shared" si="6"/>
        <v>1.9825895750884612</v>
      </c>
      <c r="J32" s="58">
        <f t="shared" si="6"/>
        <v>1.8361029065398495</v>
      </c>
      <c r="K32" s="58">
        <f t="shared" si="6"/>
        <v>1.6717959978648766</v>
      </c>
      <c r="L32" s="58">
        <f t="shared" si="6"/>
        <v>1.5305570408139382</v>
      </c>
      <c r="M32" s="58">
        <f t="shared" si="6"/>
        <v>1.3718996744554504</v>
      </c>
      <c r="N32" s="58">
        <f t="shared" si="6"/>
        <v>1.2004666567439162</v>
      </c>
      <c r="O32" s="58">
        <f t="shared" si="6"/>
        <v>1.0214445718124212</v>
      </c>
      <c r="P32" s="58">
        <f t="shared" si="6"/>
        <v>0.85919334185463336</v>
      </c>
      <c r="Q32" s="58">
        <f>Q17*$AH$17*$AF$7/10^9</f>
        <v>2.2545307379217649</v>
      </c>
      <c r="R32" s="58">
        <f t="shared" ref="R32:AC32" si="7">R17*$AH$17*$AF$7/10^9</f>
        <v>1.8311117126904584</v>
      </c>
      <c r="S32" s="58">
        <f t="shared" si="7"/>
        <v>1.4163734496756524</v>
      </c>
      <c r="T32" s="58">
        <f t="shared" si="7"/>
        <v>0.8559731309486136</v>
      </c>
      <c r="U32" s="58">
        <f t="shared" si="7"/>
        <v>0.66503475823947911</v>
      </c>
      <c r="V32" s="58">
        <f t="shared" si="7"/>
        <v>0.44243439531635498</v>
      </c>
      <c r="W32" s="58">
        <f t="shared" si="7"/>
        <v>0.35489843137941252</v>
      </c>
      <c r="X32" s="58">
        <f t="shared" si="7"/>
        <v>0.23364335510527623</v>
      </c>
      <c r="Y32" s="58">
        <f t="shared" si="7"/>
        <v>0.15811028836991858</v>
      </c>
      <c r="Z32" s="58">
        <f t="shared" si="7"/>
        <v>8.2305631982456814E-2</v>
      </c>
      <c r="AA32" s="58">
        <f t="shared" si="7"/>
        <v>4.3642009964683759E-2</v>
      </c>
      <c r="AB32" s="58">
        <f t="shared" si="7"/>
        <v>1.777409309168522E-2</v>
      </c>
      <c r="AC32" s="62">
        <f t="shared" si="7"/>
        <v>1.2948730720331866E-2</v>
      </c>
    </row>
    <row r="33" spans="1:29" x14ac:dyDescent="0.25">
      <c r="A33" s="177"/>
      <c r="C33" s="180"/>
      <c r="D33" s="137" t="s">
        <v>10</v>
      </c>
      <c r="E33" s="138">
        <f t="shared" si="3"/>
        <v>9.8037363498066679</v>
      </c>
      <c r="F33" s="139">
        <f>F18*$AG$18*$AF$7/10^9</f>
        <v>0.78268580584841718</v>
      </c>
      <c r="G33" s="140">
        <f t="shared" ref="G33:P33" si="8">G18*$AG$18*$AF$7/10^9</f>
        <v>0.75903190116991326</v>
      </c>
      <c r="H33" s="140">
        <f t="shared" si="8"/>
        <v>0.72470357855062362</v>
      </c>
      <c r="I33" s="140">
        <f t="shared" si="8"/>
        <v>0.68210522285781594</v>
      </c>
      <c r="J33" s="140">
        <f t="shared" si="8"/>
        <v>0.63170683332144839</v>
      </c>
      <c r="K33" s="140">
        <f t="shared" si="8"/>
        <v>0.57517743259874932</v>
      </c>
      <c r="L33" s="140">
        <f t="shared" si="8"/>
        <v>0.52658450570860482</v>
      </c>
      <c r="M33" s="140">
        <f t="shared" si="8"/>
        <v>0.47199881656860138</v>
      </c>
      <c r="N33" s="140">
        <f t="shared" si="8"/>
        <v>0.41301769499879976</v>
      </c>
      <c r="O33" s="140">
        <f t="shared" si="8"/>
        <v>0.35142557292117826</v>
      </c>
      <c r="P33" s="140">
        <f t="shared" si="8"/>
        <v>0.29560342356665359</v>
      </c>
      <c r="Q33" s="140">
        <f>Q18*$AH$18*$AF$7/10^9</f>
        <v>0.91254815582547633</v>
      </c>
      <c r="R33" s="140">
        <f t="shared" ref="R33:AC33" si="9">R18*$AH$18*$AF$7/10^9</f>
        <v>0.7411642646604234</v>
      </c>
      <c r="S33" s="140">
        <f t="shared" si="9"/>
        <v>0.57329401534490676</v>
      </c>
      <c r="T33" s="140">
        <f t="shared" si="9"/>
        <v>0.3464653149077721</v>
      </c>
      <c r="U33" s="140">
        <f t="shared" si="9"/>
        <v>0.26918073547788429</v>
      </c>
      <c r="V33" s="140">
        <f t="shared" si="9"/>
        <v>0.1939904656387095</v>
      </c>
      <c r="W33" s="140">
        <f t="shared" si="9"/>
        <v>0.171167827523699</v>
      </c>
      <c r="X33" s="140">
        <f t="shared" si="9"/>
        <v>0.12655681734869129</v>
      </c>
      <c r="Y33" s="140">
        <f t="shared" si="9"/>
        <v>9.9069104738113534E-2</v>
      </c>
      <c r="Z33" s="140">
        <f t="shared" si="9"/>
        <v>6.2392979083475311E-2</v>
      </c>
      <c r="AA33" s="140">
        <f t="shared" si="9"/>
        <v>4.3157098742853943E-2</v>
      </c>
      <c r="AB33" s="140">
        <f t="shared" si="9"/>
        <v>2.6661139637527843E-2</v>
      </c>
      <c r="AC33" s="141">
        <f t="shared" si="9"/>
        <v>2.4047642766330604E-2</v>
      </c>
    </row>
    <row r="34" spans="1:29" x14ac:dyDescent="0.25">
      <c r="A34" s="177"/>
      <c r="C34" s="178" t="s">
        <v>26</v>
      </c>
      <c r="D34" s="134" t="s">
        <v>8</v>
      </c>
      <c r="E34" s="98">
        <f t="shared" si="3"/>
        <v>25.982447242044987</v>
      </c>
      <c r="F34" s="53">
        <f t="shared" ref="F34:P34" si="10">F19*$AG$19*$AF$8/10^9</f>
        <v>3.5439750760782065</v>
      </c>
      <c r="G34" s="57">
        <f t="shared" si="10"/>
        <v>3.3858614851226898</v>
      </c>
      <c r="H34" s="57">
        <f t="shared" si="10"/>
        <v>3.197081723764875</v>
      </c>
      <c r="I34" s="57">
        <f t="shared" si="10"/>
        <v>2.9731241132209054</v>
      </c>
      <c r="J34" s="57">
        <f t="shared" si="10"/>
        <v>2.7031150293293589</v>
      </c>
      <c r="K34" s="57">
        <f t="shared" si="10"/>
        <v>2.3871627325821816</v>
      </c>
      <c r="L34" s="57">
        <f t="shared" si="10"/>
        <v>2.0315663549820968</v>
      </c>
      <c r="M34" s="57">
        <f t="shared" si="10"/>
        <v>1.6549826608813427</v>
      </c>
      <c r="N34" s="57">
        <f t="shared" si="10"/>
        <v>1.2794630789530952</v>
      </c>
      <c r="O34" s="57">
        <f t="shared" si="10"/>
        <v>0.9296819192869813</v>
      </c>
      <c r="P34" s="57">
        <f t="shared" si="10"/>
        <v>0.64182113672743379</v>
      </c>
      <c r="Q34" s="57">
        <f t="shared" ref="Q34:AC34" si="11">Q19*$AH$19*$AF$8/10^9</f>
        <v>0.60181856155660507</v>
      </c>
      <c r="R34" s="57">
        <f t="shared" si="11"/>
        <v>0.3447293568868337</v>
      </c>
      <c r="S34" s="57">
        <f t="shared" si="11"/>
        <v>0.1794916589569433</v>
      </c>
      <c r="T34" s="57">
        <f t="shared" si="11"/>
        <v>6.6834607255838646E-2</v>
      </c>
      <c r="U34" s="57">
        <f t="shared" si="11"/>
        <v>3.2979042761030461E-2</v>
      </c>
      <c r="V34" s="57">
        <f t="shared" si="11"/>
        <v>1.5561731813068516E-2</v>
      </c>
      <c r="W34" s="57">
        <f t="shared" si="11"/>
        <v>7.6460155300204519E-3</v>
      </c>
      <c r="X34" s="57">
        <f t="shared" si="11"/>
        <v>3.6744125091421383E-3</v>
      </c>
      <c r="Y34" s="57">
        <f t="shared" si="11"/>
        <v>1.4045134821740364E-3</v>
      </c>
      <c r="Z34" s="57">
        <f t="shared" si="11"/>
        <v>3.5590737750411123E-4</v>
      </c>
      <c r="AA34" s="57">
        <f t="shared" si="11"/>
        <v>9.0298540387308829E-5</v>
      </c>
      <c r="AB34" s="57">
        <f t="shared" si="11"/>
        <v>2.0832232760844293E-5</v>
      </c>
      <c r="AC34" s="61">
        <f t="shared" si="11"/>
        <v>4.9922135067970503E-6</v>
      </c>
    </row>
    <row r="35" spans="1:29" x14ac:dyDescent="0.25">
      <c r="A35" s="177"/>
      <c r="C35" s="179"/>
      <c r="D35" s="135" t="s">
        <v>9</v>
      </c>
      <c r="E35" s="103">
        <f t="shared" si="3"/>
        <v>30.202034013439754</v>
      </c>
      <c r="F35" s="54">
        <f t="shared" ref="F35:P35" si="12">F20*$AG$20*$AF$8/10^9</f>
        <v>3.7016009266465786</v>
      </c>
      <c r="G35" s="58">
        <f t="shared" si="12"/>
        <v>3.5529345038091011</v>
      </c>
      <c r="H35" s="58">
        <f t="shared" si="12"/>
        <v>3.3702732072377537</v>
      </c>
      <c r="I35" s="58">
        <f t="shared" si="12"/>
        <v>3.1484192006803111</v>
      </c>
      <c r="J35" s="58">
        <f t="shared" si="12"/>
        <v>2.875328483708472</v>
      </c>
      <c r="K35" s="58">
        <f t="shared" si="12"/>
        <v>2.5504931259009136</v>
      </c>
      <c r="L35" s="58">
        <f t="shared" si="12"/>
        <v>2.1800606247624312</v>
      </c>
      <c r="M35" s="58">
        <f t="shared" si="12"/>
        <v>1.7836232604093123</v>
      </c>
      <c r="N35" s="58">
        <f t="shared" si="12"/>
        <v>1.384798853311453</v>
      </c>
      <c r="O35" s="58">
        <f t="shared" si="12"/>
        <v>1.0104623837188476</v>
      </c>
      <c r="P35" s="58">
        <f t="shared" si="12"/>
        <v>0.70049429626423421</v>
      </c>
      <c r="Q35" s="58">
        <f t="shared" ref="Q35:AC35" si="13">Q20*$AH$20*$AF$8/10^9</f>
        <v>1.5457906567097373</v>
      </c>
      <c r="R35" s="58">
        <f t="shared" si="13"/>
        <v>1.0993480486765652</v>
      </c>
      <c r="S35" s="58">
        <f t="shared" si="13"/>
        <v>0.69674677521778372</v>
      </c>
      <c r="T35" s="58">
        <f t="shared" si="13"/>
        <v>0.31618710465616412</v>
      </c>
      <c r="U35" s="58">
        <f t="shared" si="13"/>
        <v>0.1566285746393323</v>
      </c>
      <c r="V35" s="58">
        <f t="shared" si="13"/>
        <v>7.5036864578323925E-2</v>
      </c>
      <c r="W35" s="58">
        <f t="shared" si="13"/>
        <v>3.6062074786696957E-2</v>
      </c>
      <c r="X35" s="58">
        <f t="shared" si="13"/>
        <v>1.2454163397043708E-2</v>
      </c>
      <c r="Y35" s="58">
        <f t="shared" si="13"/>
        <v>3.916312258125154E-3</v>
      </c>
      <c r="Z35" s="58">
        <f t="shared" si="13"/>
        <v>1.0512367452920799E-3</v>
      </c>
      <c r="AA35" s="58">
        <f t="shared" si="13"/>
        <v>2.5714203537781919E-4</v>
      </c>
      <c r="AB35" s="58">
        <f t="shared" si="13"/>
        <v>5.3881348689303662E-5</v>
      </c>
      <c r="AC35" s="62">
        <f t="shared" si="13"/>
        <v>1.2311941220251525E-5</v>
      </c>
    </row>
    <row r="36" spans="1:29" x14ac:dyDescent="0.25">
      <c r="A36" s="177"/>
      <c r="C36" s="180"/>
      <c r="D36" s="137" t="s">
        <v>10</v>
      </c>
      <c r="E36" s="138">
        <f t="shared" si="3"/>
        <v>0.49233248194584645</v>
      </c>
      <c r="F36" s="139">
        <f t="shared" ref="F36:P36" si="14">F21*$AG$21*$AF$8/10^9</f>
        <v>6.3889663610186651E-2</v>
      </c>
      <c r="G36" s="140">
        <f t="shared" si="14"/>
        <v>6.1163964800569071E-2</v>
      </c>
      <c r="H36" s="140">
        <f t="shared" si="14"/>
        <v>5.7870556005200351E-2</v>
      </c>
      <c r="I36" s="140">
        <f t="shared" si="14"/>
        <v>5.392442774874906E-2</v>
      </c>
      <c r="J36" s="140">
        <f t="shared" si="14"/>
        <v>4.9124356229047442E-2</v>
      </c>
      <c r="K36" s="140">
        <f t="shared" si="14"/>
        <v>4.3467593154437947E-2</v>
      </c>
      <c r="L36" s="140">
        <f t="shared" si="14"/>
        <v>3.7064429269539505E-2</v>
      </c>
      <c r="M36" s="140">
        <f t="shared" si="14"/>
        <v>3.0252002927209854E-2</v>
      </c>
      <c r="N36" s="140">
        <f t="shared" si="14"/>
        <v>2.3432282390223828E-2</v>
      </c>
      <c r="O36" s="140">
        <f t="shared" si="14"/>
        <v>1.7058437918403401E-2</v>
      </c>
      <c r="P36" s="140">
        <f t="shared" si="14"/>
        <v>1.1798558273250565E-2</v>
      </c>
      <c r="Q36" s="140">
        <f t="shared" ref="Q36:AC36" si="15">Q21*$AH$21*$AF$8/10^9</f>
        <v>1.1083647030717564E-2</v>
      </c>
      <c r="R36" s="140">
        <f t="shared" si="15"/>
        <v>1.4226638740830102E-2</v>
      </c>
      <c r="S36" s="140">
        <f t="shared" si="15"/>
        <v>8.2160102277042592E-3</v>
      </c>
      <c r="T36" s="140">
        <f t="shared" si="15"/>
        <v>5.2001892850020714E-3</v>
      </c>
      <c r="U36" s="140">
        <f t="shared" si="15"/>
        <v>2.5722035091078166E-3</v>
      </c>
      <c r="V36" s="140">
        <f t="shared" si="15"/>
        <v>1.2239235611793456E-3</v>
      </c>
      <c r="W36" s="140">
        <f t="shared" si="15"/>
        <v>3.915485604441527E-4</v>
      </c>
      <c r="X36" s="140">
        <f t="shared" si="15"/>
        <v>2.3689932359369451E-4</v>
      </c>
      <c r="Y36" s="140">
        <f t="shared" si="15"/>
        <v>1.107388918655869E-4</v>
      </c>
      <c r="Z36" s="140">
        <f t="shared" si="15"/>
        <v>2.141143719580134E-5</v>
      </c>
      <c r="AA36" s="140">
        <f t="shared" si="15"/>
        <v>2.2711892738033056E-6</v>
      </c>
      <c r="AB36" s="140">
        <f t="shared" si="15"/>
        <v>6.2042332093080272E-7</v>
      </c>
      <c r="AC36" s="141">
        <f t="shared" si="15"/>
        <v>1.0743879363866188E-7</v>
      </c>
    </row>
    <row r="37" spans="1:29" x14ac:dyDescent="0.25">
      <c r="A37" s="177"/>
      <c r="C37" s="178" t="s">
        <v>28</v>
      </c>
      <c r="D37" s="134" t="s">
        <v>8</v>
      </c>
      <c r="E37" s="98">
        <f t="shared" si="3"/>
        <v>0.66668097786386527</v>
      </c>
      <c r="F37" s="53">
        <f t="shared" ref="F37:P37" si="16">F22*$AG$22*$AF$9/10^9</f>
        <v>0.14462941454464873</v>
      </c>
      <c r="G37" s="57">
        <f t="shared" si="16"/>
        <v>0.14414310517917878</v>
      </c>
      <c r="H37" s="57">
        <f t="shared" si="16"/>
        <v>0.12683813091594326</v>
      </c>
      <c r="I37" s="57">
        <f t="shared" si="16"/>
        <v>9.8858919988096788E-2</v>
      </c>
      <c r="J37" s="57">
        <f t="shared" si="16"/>
        <v>6.8401035971764321E-2</v>
      </c>
      <c r="K37" s="57">
        <f t="shared" si="16"/>
        <v>4.206605613670536E-2</v>
      </c>
      <c r="L37" s="57">
        <f t="shared" si="16"/>
        <v>2.2979960643115818E-2</v>
      </c>
      <c r="M37" s="57">
        <f t="shared" si="16"/>
        <v>1.1153530454625365E-2</v>
      </c>
      <c r="N37" s="57">
        <f t="shared" si="16"/>
        <v>4.800514020022217E-3</v>
      </c>
      <c r="O37" s="57">
        <f t="shared" si="16"/>
        <v>1.8264286101163177E-3</v>
      </c>
      <c r="P37" s="57">
        <f t="shared" si="16"/>
        <v>6.2491511202855243E-4</v>
      </c>
      <c r="Q37" s="57">
        <f t="shared" ref="Q37:AC37" si="17">Q22*$AH$22*$AF$9/10^9</f>
        <v>2.7660103840406125E-4</v>
      </c>
      <c r="R37" s="57">
        <f t="shared" si="17"/>
        <v>6.6798201046830883E-5</v>
      </c>
      <c r="S37" s="57">
        <f t="shared" si="17"/>
        <v>1.3351369002970335E-5</v>
      </c>
      <c r="T37" s="57">
        <f t="shared" si="17"/>
        <v>1.8605108266732185E-6</v>
      </c>
      <c r="U37" s="57">
        <f t="shared" si="17"/>
        <v>2.8027018717524699E-7</v>
      </c>
      <c r="V37" s="57">
        <f t="shared" si="17"/>
        <v>6.0841603239773321E-8</v>
      </c>
      <c r="W37" s="57">
        <f t="shared" si="17"/>
        <v>1.1612273369284153E-8</v>
      </c>
      <c r="X37" s="57">
        <f t="shared" si="17"/>
        <v>2.0908977550741207E-9</v>
      </c>
      <c r="Y37" s="57">
        <f t="shared" si="17"/>
        <v>3.2269572826535566E-10</v>
      </c>
      <c r="Z37" s="57">
        <f t="shared" si="17"/>
        <v>3.0681981044693354E-11</v>
      </c>
      <c r="AA37" s="57">
        <f t="shared" si="17"/>
        <v>0</v>
      </c>
      <c r="AB37" s="57">
        <f t="shared" si="17"/>
        <v>0</v>
      </c>
      <c r="AC37" s="61">
        <f t="shared" si="17"/>
        <v>0</v>
      </c>
    </row>
    <row r="38" spans="1:29" x14ac:dyDescent="0.25">
      <c r="A38" s="177"/>
      <c r="C38" s="179"/>
      <c r="D38" s="135" t="s">
        <v>9</v>
      </c>
      <c r="E38" s="103">
        <f t="shared" si="3"/>
        <v>68.805472678957059</v>
      </c>
      <c r="F38" s="54">
        <f t="shared" ref="F38:P38" si="18">F23*$AG$23*$AF$9/10^9</f>
        <v>18.319725842321947</v>
      </c>
      <c r="G38" s="58">
        <f t="shared" si="18"/>
        <v>16.267365182630584</v>
      </c>
      <c r="H38" s="58">
        <f t="shared" si="18"/>
        <v>12.915935161244516</v>
      </c>
      <c r="I38" s="58">
        <f t="shared" si="18"/>
        <v>9.1765226492767713</v>
      </c>
      <c r="J38" s="58">
        <f t="shared" si="18"/>
        <v>5.8366758122915074</v>
      </c>
      <c r="K38" s="58">
        <f t="shared" si="18"/>
        <v>3.3230676604049534</v>
      </c>
      <c r="L38" s="58">
        <f t="shared" si="18"/>
        <v>1.690701296018468</v>
      </c>
      <c r="M38" s="58">
        <f t="shared" si="18"/>
        <v>0.76821585303862738</v>
      </c>
      <c r="N38" s="58">
        <f t="shared" si="18"/>
        <v>0.31093032634629053</v>
      </c>
      <c r="O38" s="58">
        <f t="shared" si="18"/>
        <v>0.11168505983699729</v>
      </c>
      <c r="P38" s="58">
        <f t="shared" si="18"/>
        <v>3.6203092536641078E-2</v>
      </c>
      <c r="Q38" s="58">
        <f t="shared" ref="Q38:AC38" si="19">Q23*$AH$23*$AF$9/10^9</f>
        <v>3.5692094346191923E-2</v>
      </c>
      <c r="R38" s="58">
        <f t="shared" si="19"/>
        <v>9.8655320484522593E-3</v>
      </c>
      <c r="S38" s="58">
        <f t="shared" si="19"/>
        <v>2.3718452338986336E-3</v>
      </c>
      <c r="T38" s="58">
        <f t="shared" si="19"/>
        <v>4.1390828658875636E-4</v>
      </c>
      <c r="U38" s="58">
        <f t="shared" si="19"/>
        <v>8.3205211817650443E-5</v>
      </c>
      <c r="V38" s="58">
        <f t="shared" si="19"/>
        <v>1.5196665181835516E-5</v>
      </c>
      <c r="W38" s="58">
        <f t="shared" si="19"/>
        <v>2.5041344016734065E-6</v>
      </c>
      <c r="X38" s="58">
        <f t="shared" si="19"/>
        <v>3.9680735223952492E-7</v>
      </c>
      <c r="Y38" s="58">
        <f t="shared" si="19"/>
        <v>5.4695992694977007E-8</v>
      </c>
      <c r="Z38" s="58">
        <f t="shared" si="19"/>
        <v>5.5798626856848184E-9</v>
      </c>
      <c r="AA38" s="58">
        <f t="shared" si="19"/>
        <v>0</v>
      </c>
      <c r="AB38" s="58">
        <f t="shared" si="19"/>
        <v>0</v>
      </c>
      <c r="AC38" s="62">
        <f t="shared" si="19"/>
        <v>0</v>
      </c>
    </row>
    <row r="39" spans="1:29" x14ac:dyDescent="0.25">
      <c r="A39" s="177"/>
      <c r="C39" s="180"/>
      <c r="D39" s="137" t="s">
        <v>10</v>
      </c>
      <c r="E39" s="138">
        <f t="shared" si="3"/>
        <v>2.171927272820112</v>
      </c>
      <c r="F39" s="139">
        <f t="shared" ref="F39:P39" si="20">F24*$AG$24*$AF$9/10^9</f>
        <v>0.57851765817858791</v>
      </c>
      <c r="G39" s="140">
        <f t="shared" si="20"/>
        <v>0.51370626892517635</v>
      </c>
      <c r="H39" s="140">
        <f t="shared" si="20"/>
        <v>0.4078716366708795</v>
      </c>
      <c r="I39" s="140">
        <f t="shared" si="20"/>
        <v>0.28978492576663495</v>
      </c>
      <c r="J39" s="140">
        <f t="shared" si="20"/>
        <v>0.18431607828288976</v>
      </c>
      <c r="K39" s="140">
        <f t="shared" si="20"/>
        <v>0.10493897874963014</v>
      </c>
      <c r="L39" s="140">
        <f t="shared" si="20"/>
        <v>5.3390567242688453E-2</v>
      </c>
      <c r="M39" s="140">
        <f t="shared" si="20"/>
        <v>2.4259447990693499E-2</v>
      </c>
      <c r="N39" s="140">
        <f t="shared" si="20"/>
        <v>9.8188524109354917E-3</v>
      </c>
      <c r="O39" s="140">
        <f t="shared" si="20"/>
        <v>3.5268966264314942E-3</v>
      </c>
      <c r="P39" s="140">
        <f t="shared" si="20"/>
        <v>1.1432555537886657E-3</v>
      </c>
      <c r="Q39" s="140">
        <f t="shared" ref="Q39:AC39" si="21">Q24*$AH$24*$AF$9/10^9</f>
        <v>4.8090400803290181E-4</v>
      </c>
      <c r="R39" s="140">
        <f t="shared" si="21"/>
        <v>1.3292506338967257E-4</v>
      </c>
      <c r="S39" s="140">
        <f t="shared" si="21"/>
        <v>3.1957493677792127E-5</v>
      </c>
      <c r="T39" s="140">
        <f t="shared" si="21"/>
        <v>5.5768695456169287E-6</v>
      </c>
      <c r="U39" s="140">
        <f t="shared" si="21"/>
        <v>1.1210807487009744E-6</v>
      </c>
      <c r="V39" s="140">
        <f t="shared" si="21"/>
        <v>1.8877090586941104E-7</v>
      </c>
      <c r="W39" s="140">
        <f t="shared" si="21"/>
        <v>2.8478624525326481E-8</v>
      </c>
      <c r="X39" s="140">
        <f t="shared" si="21"/>
        <v>4.0974365229118115E-9</v>
      </c>
      <c r="Y39" s="140">
        <f t="shared" si="21"/>
        <v>5.0768582441747454E-10</v>
      </c>
      <c r="Z39" s="140">
        <f t="shared" si="21"/>
        <v>5.1728298620805433E-11</v>
      </c>
      <c r="AA39" s="140">
        <f t="shared" si="21"/>
        <v>0</v>
      </c>
      <c r="AB39" s="140">
        <f t="shared" si="21"/>
        <v>0</v>
      </c>
      <c r="AC39" s="141">
        <f t="shared" si="21"/>
        <v>0</v>
      </c>
    </row>
    <row r="40" spans="1:29" x14ac:dyDescent="0.25">
      <c r="A40" s="177"/>
      <c r="C40" s="178" t="s">
        <v>32</v>
      </c>
      <c r="D40" s="135" t="s">
        <v>9</v>
      </c>
      <c r="E40" s="103">
        <f t="shared" si="3"/>
        <v>175.48580642095141</v>
      </c>
      <c r="F40" s="54">
        <f t="shared" ref="F40:P40" si="22">F25*$AG$25*$AF$10/10^9</f>
        <v>16.238210738416946</v>
      </c>
      <c r="G40" s="58">
        <f t="shared" si="22"/>
        <v>17.104513264343677</v>
      </c>
      <c r="H40" s="58">
        <f t="shared" si="22"/>
        <v>17.791944685346252</v>
      </c>
      <c r="I40" s="58">
        <f t="shared" si="22"/>
        <v>18.213533092518581</v>
      </c>
      <c r="J40" s="58">
        <f t="shared" si="22"/>
        <v>18.248398342910427</v>
      </c>
      <c r="K40" s="58">
        <f t="shared" si="22"/>
        <v>17.792379814354298</v>
      </c>
      <c r="L40" s="58">
        <f t="shared" si="22"/>
        <v>15.898396846402681</v>
      </c>
      <c r="M40" s="58">
        <f t="shared" si="22"/>
        <v>13.316228877824765</v>
      </c>
      <c r="N40" s="58">
        <f t="shared" si="22"/>
        <v>10.217539465836337</v>
      </c>
      <c r="O40" s="58">
        <f t="shared" si="22"/>
        <v>6.7760847229761083</v>
      </c>
      <c r="P40" s="58">
        <f t="shared" si="22"/>
        <v>3.826095040421837</v>
      </c>
      <c r="Q40" s="58">
        <f t="shared" ref="Q40:AC40" si="23">Q25*$AH$25*$AF$10/10^9</f>
        <v>13.632562113350859</v>
      </c>
      <c r="R40" s="58">
        <f t="shared" si="23"/>
        <v>5.5304887762924775</v>
      </c>
      <c r="S40" s="58">
        <f t="shared" si="23"/>
        <v>0.89943063995617722</v>
      </c>
      <c r="T40" s="58">
        <f t="shared" si="23"/>
        <v>0</v>
      </c>
      <c r="U40" s="58">
        <f t="shared" si="23"/>
        <v>0</v>
      </c>
      <c r="V40" s="58">
        <f t="shared" si="23"/>
        <v>0</v>
      </c>
      <c r="W40" s="58">
        <f t="shared" si="23"/>
        <v>0</v>
      </c>
      <c r="X40" s="58">
        <f t="shared" si="23"/>
        <v>0</v>
      </c>
      <c r="Y40" s="58">
        <f t="shared" si="23"/>
        <v>0</v>
      </c>
      <c r="Z40" s="58">
        <f t="shared" si="23"/>
        <v>0</v>
      </c>
      <c r="AA40" s="58">
        <f t="shared" si="23"/>
        <v>0</v>
      </c>
      <c r="AB40" s="58">
        <f t="shared" si="23"/>
        <v>0</v>
      </c>
      <c r="AC40" s="62">
        <f t="shared" si="23"/>
        <v>0</v>
      </c>
    </row>
    <row r="41" spans="1:29" x14ac:dyDescent="0.25">
      <c r="A41" s="177"/>
      <c r="C41" s="180"/>
      <c r="D41" s="137" t="s">
        <v>10</v>
      </c>
      <c r="E41" s="138">
        <f t="shared" si="3"/>
        <v>3.580253050131732</v>
      </c>
      <c r="F41" s="139">
        <f t="shared" ref="F41:P41" si="24">F26*$AG$26*$AF$10/10^9</f>
        <v>0.33139205588606013</v>
      </c>
      <c r="G41" s="140">
        <f t="shared" si="24"/>
        <v>0.34904990963710741</v>
      </c>
      <c r="H41" s="140">
        <f t="shared" si="24"/>
        <v>0.36305561453032709</v>
      </c>
      <c r="I41" s="140">
        <f t="shared" si="24"/>
        <v>0.37163525192330915</v>
      </c>
      <c r="J41" s="140">
        <f t="shared" si="24"/>
        <v>0.37232351001534653</v>
      </c>
      <c r="K41" s="140">
        <f t="shared" si="24"/>
        <v>0.36299679490796993</v>
      </c>
      <c r="L41" s="140">
        <f t="shared" si="24"/>
        <v>0.32433600474389584</v>
      </c>
      <c r="M41" s="140">
        <f t="shared" si="24"/>
        <v>0.27164154874332841</v>
      </c>
      <c r="N41" s="140">
        <f t="shared" si="24"/>
        <v>0.2084176169069353</v>
      </c>
      <c r="O41" s="140">
        <f t="shared" si="24"/>
        <v>0.13821020848213184</v>
      </c>
      <c r="P41" s="140">
        <f t="shared" si="24"/>
        <v>7.803515163584139E-2</v>
      </c>
      <c r="Q41" s="140">
        <f t="shared" ref="Q41:AC41" si="25">Q26*$AH$26*$AF$10/10^9</f>
        <v>0.27802591435467566</v>
      </c>
      <c r="R41" s="140">
        <f t="shared" si="25"/>
        <v>0.11279023606814213</v>
      </c>
      <c r="S41" s="140">
        <f t="shared" si="25"/>
        <v>1.8343232296661127E-2</v>
      </c>
      <c r="T41" s="140">
        <f t="shared" si="25"/>
        <v>0</v>
      </c>
      <c r="U41" s="140">
        <f t="shared" si="25"/>
        <v>0</v>
      </c>
      <c r="V41" s="140">
        <f t="shared" si="25"/>
        <v>0</v>
      </c>
      <c r="W41" s="140">
        <f t="shared" si="25"/>
        <v>0</v>
      </c>
      <c r="X41" s="140">
        <f t="shared" si="25"/>
        <v>0</v>
      </c>
      <c r="Y41" s="140">
        <f t="shared" si="25"/>
        <v>0</v>
      </c>
      <c r="Z41" s="140">
        <f t="shared" si="25"/>
        <v>0</v>
      </c>
      <c r="AA41" s="140">
        <f t="shared" si="25"/>
        <v>0</v>
      </c>
      <c r="AB41" s="140">
        <f t="shared" si="25"/>
        <v>0</v>
      </c>
      <c r="AC41" s="141">
        <f t="shared" si="25"/>
        <v>0</v>
      </c>
    </row>
    <row r="42" spans="1:29" x14ac:dyDescent="0.25">
      <c r="E42" s="131"/>
    </row>
    <row r="43" spans="1:29" x14ac:dyDescent="0.25">
      <c r="C43" s="2" t="s">
        <v>165</v>
      </c>
      <c r="E43" s="131"/>
      <c r="F43" s="2" t="s">
        <v>166</v>
      </c>
    </row>
    <row r="44" spans="1:29" x14ac:dyDescent="0.25">
      <c r="C44" s="122" t="s">
        <v>30</v>
      </c>
      <c r="D44" s="122" t="s">
        <v>120</v>
      </c>
      <c r="E44" s="122" t="s">
        <v>7</v>
      </c>
      <c r="F44" s="122" t="s">
        <v>169</v>
      </c>
      <c r="G44" s="122" t="s">
        <v>170</v>
      </c>
      <c r="H44" s="122" t="s">
        <v>171</v>
      </c>
      <c r="I44" s="122" t="s">
        <v>172</v>
      </c>
      <c r="J44" s="122" t="s">
        <v>173</v>
      </c>
      <c r="K44" s="122" t="s">
        <v>174</v>
      </c>
      <c r="L44" s="122" t="s">
        <v>175</v>
      </c>
      <c r="M44" s="122" t="s">
        <v>176</v>
      </c>
      <c r="N44" s="122" t="s">
        <v>177</v>
      </c>
      <c r="O44" s="122" t="s">
        <v>178</v>
      </c>
      <c r="P44" s="122" t="s">
        <v>179</v>
      </c>
      <c r="Q44" s="122" t="s">
        <v>180</v>
      </c>
      <c r="R44" s="122" t="s">
        <v>181</v>
      </c>
      <c r="S44" s="122" t="s">
        <v>182</v>
      </c>
      <c r="T44" s="122" t="s">
        <v>183</v>
      </c>
      <c r="U44" s="122" t="s">
        <v>184</v>
      </c>
      <c r="V44" s="122" t="s">
        <v>185</v>
      </c>
      <c r="W44" s="122" t="s">
        <v>186</v>
      </c>
      <c r="X44" s="122" t="s">
        <v>187</v>
      </c>
      <c r="Y44" s="122" t="s">
        <v>188</v>
      </c>
      <c r="Z44" s="122" t="s">
        <v>189</v>
      </c>
      <c r="AA44" s="122" t="s">
        <v>190</v>
      </c>
      <c r="AB44" s="122" t="s">
        <v>191</v>
      </c>
      <c r="AC44" s="122" t="s">
        <v>192</v>
      </c>
    </row>
    <row r="45" spans="1:29" ht="15" customHeight="1" x14ac:dyDescent="0.25">
      <c r="A45" s="163" t="s">
        <v>14</v>
      </c>
      <c r="C45" s="126" t="s">
        <v>25</v>
      </c>
      <c r="D45" s="127" t="s">
        <v>8</v>
      </c>
      <c r="E45" s="128">
        <f>SUM(F45:AC45)</f>
        <v>204624434.65392193</v>
      </c>
      <c r="F45" s="129">
        <v>23595703.672003049</v>
      </c>
      <c r="G45" s="130">
        <v>24064841.068269942</v>
      </c>
      <c r="H45" s="130">
        <v>24499280.319037519</v>
      </c>
      <c r="I45" s="130">
        <v>24781554.715530399</v>
      </c>
      <c r="J45" s="130">
        <v>24713265.70720467</v>
      </c>
      <c r="K45" s="130">
        <v>23979513.62867628</v>
      </c>
      <c r="L45" s="130">
        <v>22011947.614070315</v>
      </c>
      <c r="M45" s="130">
        <v>18063360.834165044</v>
      </c>
      <c r="N45" s="130">
        <v>11982042.454627454</v>
      </c>
      <c r="O45" s="130">
        <v>5450784.9294212582</v>
      </c>
      <c r="P45" s="130">
        <v>1345284.791160079</v>
      </c>
      <c r="Q45" s="130">
        <v>133772.5088401601</v>
      </c>
      <c r="R45" s="130">
        <v>3073.2017701972995</v>
      </c>
      <c r="S45" s="130">
        <v>9.2075151181552837</v>
      </c>
      <c r="T45" s="130">
        <v>1.6304514187234621E-3</v>
      </c>
      <c r="U45" s="130">
        <v>6.398846825497853E-9</v>
      </c>
      <c r="V45" s="130">
        <v>1.5723470799514305E-16</v>
      </c>
      <c r="W45" s="130">
        <v>5.1155408079104607E-27</v>
      </c>
      <c r="X45" s="130">
        <v>3.4842997781548336E-41</v>
      </c>
      <c r="Y45" s="130">
        <v>4.7354420978941439E-60</v>
      </c>
      <c r="Z45" s="130">
        <v>9.260842401146774E-85</v>
      </c>
      <c r="AA45" s="130">
        <v>9.4566230725663122E-117</v>
      </c>
      <c r="AB45" s="130">
        <v>1.7049435159539274E-157</v>
      </c>
      <c r="AC45" s="132">
        <v>8.3016990655955723E-209</v>
      </c>
    </row>
    <row r="46" spans="1:29" x14ac:dyDescent="0.25">
      <c r="A46" s="164"/>
      <c r="C46" s="178" t="s">
        <v>27</v>
      </c>
      <c r="D46" s="134" t="s">
        <v>8</v>
      </c>
      <c r="E46" s="98">
        <f t="shared" ref="E46:E56" si="26">SUM(F46:AC46)</f>
        <v>4969183.8364503272</v>
      </c>
      <c r="F46" s="53">
        <v>452467.99291062815</v>
      </c>
      <c r="G46" s="57">
        <v>452942.82979983167</v>
      </c>
      <c r="H46" s="57">
        <v>445874.72619563161</v>
      </c>
      <c r="I46" s="57">
        <v>432208.32272182417</v>
      </c>
      <c r="J46" s="57">
        <v>411810.72867323708</v>
      </c>
      <c r="K46" s="57">
        <v>385392.49022427504</v>
      </c>
      <c r="L46" s="57">
        <v>362320.79695047467</v>
      </c>
      <c r="M46" s="57">
        <v>333209.63813787536</v>
      </c>
      <c r="N46" s="57">
        <v>298913.62158283946</v>
      </c>
      <c r="O46" s="57">
        <v>260542.91336237101</v>
      </c>
      <c r="P46" s="57">
        <v>224342.01434567507</v>
      </c>
      <c r="Q46" s="57">
        <v>194255.07207784744</v>
      </c>
      <c r="R46" s="57">
        <v>161290.0032930279</v>
      </c>
      <c r="S46" s="57">
        <v>127461.53675209657</v>
      </c>
      <c r="T46" s="57">
        <v>78653.081993740852</v>
      </c>
      <c r="U46" s="57">
        <v>62360.826310829914</v>
      </c>
      <c r="V46" s="57">
        <v>53417.878179745836</v>
      </c>
      <c r="W46" s="57">
        <v>55192.746282924069</v>
      </c>
      <c r="X46" s="57">
        <v>47339.870938920118</v>
      </c>
      <c r="Y46" s="57">
        <v>42687.455585206233</v>
      </c>
      <c r="Z46" s="57">
        <v>30806.928895230554</v>
      </c>
      <c r="AA46" s="57">
        <v>24327.274585781037</v>
      </c>
      <c r="AB46" s="57">
        <v>17115.159452754197</v>
      </c>
      <c r="AC46" s="61">
        <v>14249.927197558969</v>
      </c>
    </row>
    <row r="47" spans="1:29" x14ac:dyDescent="0.25">
      <c r="A47" s="164"/>
      <c r="C47" s="179"/>
      <c r="D47" s="135" t="s">
        <v>9</v>
      </c>
      <c r="E47" s="103">
        <f t="shared" si="26"/>
        <v>4939610.0077707274</v>
      </c>
      <c r="F47" s="54">
        <v>464637.05873463047</v>
      </c>
      <c r="G47" s="136">
        <v>465124.6662981151</v>
      </c>
      <c r="H47" s="136">
        <v>457866.46699795866</v>
      </c>
      <c r="I47" s="136">
        <v>443832.50744050369</v>
      </c>
      <c r="J47" s="136">
        <v>422886.32284293266</v>
      </c>
      <c r="K47" s="136">
        <v>395757.56942346069</v>
      </c>
      <c r="L47" s="136">
        <v>372065.36606161197</v>
      </c>
      <c r="M47" s="136">
        <v>342171.26654745132</v>
      </c>
      <c r="N47" s="136">
        <v>306952.86323910154</v>
      </c>
      <c r="O47" s="136">
        <v>267550.17998091882</v>
      </c>
      <c r="P47" s="136">
        <v>230375.66265326046</v>
      </c>
      <c r="Q47" s="136">
        <v>199479.53611906094</v>
      </c>
      <c r="R47" s="136">
        <v>165627.87624222913</v>
      </c>
      <c r="S47" s="136">
        <v>130889.59764273977</v>
      </c>
      <c r="T47" s="136">
        <v>80768.446057142224</v>
      </c>
      <c r="U47" s="136">
        <v>64038.012348529512</v>
      </c>
      <c r="V47" s="136">
        <v>42603.215726177659</v>
      </c>
      <c r="W47" s="136">
        <v>34174.138794358456</v>
      </c>
      <c r="X47" s="136">
        <v>22498.15648582342</v>
      </c>
      <c r="Y47" s="136">
        <v>15224.871292240594</v>
      </c>
      <c r="Z47" s="136">
        <v>7925.4339896443735</v>
      </c>
      <c r="AA47" s="136">
        <v>4202.4082777740741</v>
      </c>
      <c r="AB47" s="136">
        <v>1711.5159452754187</v>
      </c>
      <c r="AC47" s="62">
        <v>1246.8686297864099</v>
      </c>
    </row>
    <row r="48" spans="1:29" x14ac:dyDescent="0.25">
      <c r="A48" s="164"/>
      <c r="C48" s="180"/>
      <c r="D48" s="137" t="s">
        <v>10</v>
      </c>
      <c r="E48" s="138">
        <f t="shared" si="26"/>
        <v>2018849.049868644</v>
      </c>
      <c r="F48" s="139">
        <v>188067.38091639802</v>
      </c>
      <c r="G48" s="140">
        <v>188264.7458825706</v>
      </c>
      <c r="H48" s="140">
        <v>185326.90330869771</v>
      </c>
      <c r="I48" s="140">
        <v>179646.49110687067</v>
      </c>
      <c r="J48" s="140">
        <v>171168.27353166332</v>
      </c>
      <c r="K48" s="140">
        <v>160187.58762378182</v>
      </c>
      <c r="L48" s="140">
        <v>150597.88626303349</v>
      </c>
      <c r="M48" s="140">
        <v>138497.89360253987</v>
      </c>
      <c r="N48" s="140">
        <v>124242.82559677924</v>
      </c>
      <c r="O48" s="140">
        <v>108294.12046846717</v>
      </c>
      <c r="P48" s="140">
        <v>93247.292026319716</v>
      </c>
      <c r="Q48" s="140">
        <v>80741.717000572287</v>
      </c>
      <c r="R48" s="140">
        <v>67039.854669473702</v>
      </c>
      <c r="S48" s="140">
        <v>52979.122855394664</v>
      </c>
      <c r="T48" s="140">
        <v>32691.990070748037</v>
      </c>
      <c r="U48" s="140">
        <v>25920.14785535718</v>
      </c>
      <c r="V48" s="140">
        <v>18679.871510708668</v>
      </c>
      <c r="W48" s="140">
        <v>16482.217383119787</v>
      </c>
      <c r="X48" s="140">
        <v>12186.501429821019</v>
      </c>
      <c r="Y48" s="140">
        <v>9539.634543872271</v>
      </c>
      <c r="Z48" s="140">
        <v>6007.9902824723467</v>
      </c>
      <c r="AA48" s="140">
        <v>4155.7148524654731</v>
      </c>
      <c r="AB48" s="140">
        <v>2567.2739179131286</v>
      </c>
      <c r="AC48" s="141">
        <v>2315.6131696033322</v>
      </c>
    </row>
    <row r="49" spans="1:29" x14ac:dyDescent="0.25">
      <c r="A49" s="164"/>
      <c r="C49" s="178" t="s">
        <v>26</v>
      </c>
      <c r="D49" s="134" t="s">
        <v>8</v>
      </c>
      <c r="E49" s="98">
        <f t="shared" si="26"/>
        <v>33973649.965562738</v>
      </c>
      <c r="F49" s="53">
        <v>4454155.2420872739</v>
      </c>
      <c r="G49" s="57">
        <v>4313836.9258333733</v>
      </c>
      <c r="H49" s="57">
        <v>4128175.4412577935</v>
      </c>
      <c r="I49" s="57">
        <v>3889743.5916062007</v>
      </c>
      <c r="J49" s="57">
        <v>3582391.9512789594</v>
      </c>
      <c r="K49" s="57">
        <v>3203993.6336856238</v>
      </c>
      <c r="L49" s="57">
        <v>2760865.3478261768</v>
      </c>
      <c r="M49" s="57">
        <v>2276768.1528667025</v>
      </c>
      <c r="N49" s="57">
        <v>1781450.1755589612</v>
      </c>
      <c r="O49" s="57">
        <v>1309824.2463284254</v>
      </c>
      <c r="P49" s="57">
        <v>914829.48008993384</v>
      </c>
      <c r="Q49" s="57">
        <v>650755.36500497954</v>
      </c>
      <c r="R49" s="57">
        <v>373393.08253046509</v>
      </c>
      <c r="S49" s="57">
        <v>194231.76155689658</v>
      </c>
      <c r="T49" s="57">
        <v>72404.390201587172</v>
      </c>
      <c r="U49" s="57">
        <v>35733.963642480972</v>
      </c>
      <c r="V49" s="57">
        <v>16827.132150809382</v>
      </c>
      <c r="W49" s="57">
        <v>8267.750356856026</v>
      </c>
      <c r="X49" s="57">
        <v>3973.1969173249768</v>
      </c>
      <c r="Y49" s="57">
        <v>1518.7213258802294</v>
      </c>
      <c r="Z49" s="57">
        <v>384.84794280288838</v>
      </c>
      <c r="AA49" s="57">
        <v>97.641155263093452</v>
      </c>
      <c r="AB49" s="57">
        <v>22.526203244857584</v>
      </c>
      <c r="AC49" s="61">
        <v>5.398154743508921</v>
      </c>
    </row>
    <row r="50" spans="1:29" x14ac:dyDescent="0.25">
      <c r="A50" s="164"/>
      <c r="C50" s="179"/>
      <c r="D50" s="135" t="s">
        <v>9</v>
      </c>
      <c r="E50" s="103">
        <f t="shared" si="26"/>
        <v>27809392.561319496</v>
      </c>
      <c r="F50" s="54">
        <v>3583932.3334317286</v>
      </c>
      <c r="G50" s="136">
        <v>3478446.2447016416</v>
      </c>
      <c r="H50" s="136">
        <v>3335700.7130873953</v>
      </c>
      <c r="I50" s="136">
        <v>3149476.6097265854</v>
      </c>
      <c r="J50" s="136">
        <v>2906437.2100241128</v>
      </c>
      <c r="K50" s="136">
        <v>2604549.6810885039</v>
      </c>
      <c r="L50" s="136">
        <v>2248655.0491362084</v>
      </c>
      <c r="M50" s="136">
        <v>1857877.9065241222</v>
      </c>
      <c r="N50" s="136">
        <v>1456389.6198928407</v>
      </c>
      <c r="O50" s="136">
        <v>1072773.0167040359</v>
      </c>
      <c r="P50" s="136">
        <v>750605.6832340312</v>
      </c>
      <c r="Q50" s="136">
        <v>534875.65976115479</v>
      </c>
      <c r="R50" s="136">
        <v>380397.24867701216</v>
      </c>
      <c r="S50" s="136">
        <v>241088.84955632652</v>
      </c>
      <c r="T50" s="136">
        <v>109407.30264919173</v>
      </c>
      <c r="U50" s="136">
        <v>54196.73862952675</v>
      </c>
      <c r="V50" s="136">
        <v>25964.313002880255</v>
      </c>
      <c r="W50" s="136">
        <v>12478.226569791335</v>
      </c>
      <c r="X50" s="136">
        <v>4309.3990993230818</v>
      </c>
      <c r="Y50" s="136">
        <v>1355.1253488322332</v>
      </c>
      <c r="Z50" s="136">
        <v>363.74973885539094</v>
      </c>
      <c r="AA50" s="136">
        <v>88.976482829695229</v>
      </c>
      <c r="AB50" s="136">
        <v>18.644065290416492</v>
      </c>
      <c r="AC50" s="62">
        <v>4.2601872734434343</v>
      </c>
    </row>
    <row r="51" spans="1:29" x14ac:dyDescent="0.25">
      <c r="A51" s="164"/>
      <c r="C51" s="180"/>
      <c r="D51" s="137" t="s">
        <v>10</v>
      </c>
      <c r="E51" s="138">
        <f t="shared" si="26"/>
        <v>643827.28652062628</v>
      </c>
      <c r="F51" s="139">
        <v>81254.083633830465</v>
      </c>
      <c r="G51" s="140">
        <v>78769.206893790411</v>
      </c>
      <c r="H51" s="140">
        <v>75449.344194526537</v>
      </c>
      <c r="I51" s="140">
        <v>71156.554087585886</v>
      </c>
      <c r="J51" s="140">
        <v>65592.77788203716</v>
      </c>
      <c r="K51" s="140">
        <v>58715.97213231153</v>
      </c>
      <c r="L51" s="140">
        <v>50638.930532039318</v>
      </c>
      <c r="M51" s="140">
        <v>41795.168325273313</v>
      </c>
      <c r="N51" s="140">
        <v>32729.733801236354</v>
      </c>
      <c r="O51" s="140">
        <v>24084.472705101973</v>
      </c>
      <c r="P51" s="140">
        <v>16835.01982096782</v>
      </c>
      <c r="Q51" s="140">
        <v>11984.91244671017</v>
      </c>
      <c r="R51" s="140">
        <v>15383.476147091373</v>
      </c>
      <c r="S51" s="140">
        <v>8884.0941043514922</v>
      </c>
      <c r="T51" s="140">
        <v>5623.0420469313058</v>
      </c>
      <c r="U51" s="140">
        <v>2781.3619259383831</v>
      </c>
      <c r="V51" s="140">
        <v>1323.4467573306074</v>
      </c>
      <c r="W51" s="140">
        <v>423.38728421729309</v>
      </c>
      <c r="X51" s="140">
        <v>256.1627634014863</v>
      </c>
      <c r="Y51" s="140">
        <v>119.74361144635262</v>
      </c>
      <c r="Z51" s="140">
        <v>23.152505618297297</v>
      </c>
      <c r="AA51" s="140">
        <v>2.4558707545450966</v>
      </c>
      <c r="AB51" s="140">
        <v>0.67087296813451847</v>
      </c>
      <c r="AC51" s="141">
        <v>0.11617516613177105</v>
      </c>
    </row>
    <row r="52" spans="1:29" x14ac:dyDescent="0.25">
      <c r="A52" s="164"/>
      <c r="C52" s="178" t="s">
        <v>28</v>
      </c>
      <c r="D52" s="134" t="s">
        <v>8</v>
      </c>
      <c r="E52" s="98">
        <f t="shared" si="26"/>
        <v>257388.44443959362</v>
      </c>
      <c r="F52" s="53">
        <v>27185.980177565551</v>
      </c>
      <c r="G52" s="57">
        <v>43883.839724617705</v>
      </c>
      <c r="H52" s="57">
        <v>50409.493988749142</v>
      </c>
      <c r="I52" s="57">
        <v>46797.99176595352</v>
      </c>
      <c r="J52" s="57">
        <v>36702.944407094205</v>
      </c>
      <c r="K52" s="57">
        <v>24819.031863927052</v>
      </c>
      <c r="L52" s="57">
        <v>14609.314741229842</v>
      </c>
      <c r="M52" s="57">
        <v>7532.524074231922</v>
      </c>
      <c r="N52" s="57">
        <v>3408.2659431381167</v>
      </c>
      <c r="O52" s="57">
        <v>1352.4989547755356</v>
      </c>
      <c r="P52" s="57">
        <v>479.71184226494711</v>
      </c>
      <c r="Q52" s="57">
        <v>164.28082441399124</v>
      </c>
      <c r="R52" s="57">
        <v>35.664868649375663</v>
      </c>
      <c r="S52" s="57">
        <v>6.1758699131639636</v>
      </c>
      <c r="T52" s="57">
        <v>0.66197015181042318</v>
      </c>
      <c r="U52" s="57">
        <v>5.0048247709865532E-2</v>
      </c>
      <c r="V52" s="57">
        <v>1.0864572007102379E-2</v>
      </c>
      <c r="W52" s="57">
        <v>2.0736202445150271E-3</v>
      </c>
      <c r="X52" s="57">
        <v>3.7337459912037863E-4</v>
      </c>
      <c r="Y52" s="57">
        <v>5.762423719024208E-5</v>
      </c>
      <c r="Z52" s="57">
        <v>5.4789251865523848E-6</v>
      </c>
      <c r="AA52" s="57">
        <v>0</v>
      </c>
      <c r="AB52" s="57">
        <v>0</v>
      </c>
      <c r="AC52" s="61">
        <v>0</v>
      </c>
    </row>
    <row r="53" spans="1:29" x14ac:dyDescent="0.25">
      <c r="A53" s="164"/>
      <c r="C53" s="179"/>
      <c r="D53" s="135" t="s">
        <v>9</v>
      </c>
      <c r="E53" s="103">
        <f t="shared" si="26"/>
        <v>10031884.913041504</v>
      </c>
      <c r="F53" s="54">
        <v>2582668.1168686962</v>
      </c>
      <c r="G53" s="136">
        <v>2336097.6473557884</v>
      </c>
      <c r="H53" s="136">
        <v>1888529.5936364227</v>
      </c>
      <c r="I53" s="136">
        <v>1365553.9656661851</v>
      </c>
      <c r="J53" s="136">
        <v>883579.81587457878</v>
      </c>
      <c r="K53" s="136">
        <v>511555.98220519576</v>
      </c>
      <c r="L53" s="136">
        <v>264561.13799994416</v>
      </c>
      <c r="M53" s="136">
        <v>122147.8239909754</v>
      </c>
      <c r="N53" s="136">
        <v>50217.294296542517</v>
      </c>
      <c r="O53" s="136">
        <v>18315.698588428848</v>
      </c>
      <c r="P53" s="136">
        <v>6026.5438544650679</v>
      </c>
      <c r="Q53" s="136">
        <v>1929.3023970914548</v>
      </c>
      <c r="R53" s="136">
        <v>540.96712531195647</v>
      </c>
      <c r="S53" s="136">
        <v>131.89551636253188</v>
      </c>
      <c r="T53" s="136">
        <v>23.335488684889274</v>
      </c>
      <c r="U53" s="136">
        <v>4.7545835324371684</v>
      </c>
      <c r="V53" s="136">
        <v>0.86838086753345811</v>
      </c>
      <c r="W53" s="136">
        <v>0.1430933943813375</v>
      </c>
      <c r="X53" s="136">
        <v>2.2674705842258565E-2</v>
      </c>
      <c r="Y53" s="136">
        <v>3.1254852968558289E-3</v>
      </c>
      <c r="Z53" s="136">
        <v>3.1884929632484678E-4</v>
      </c>
      <c r="AA53" s="136">
        <v>0</v>
      </c>
      <c r="AB53" s="136">
        <v>0</v>
      </c>
      <c r="AC53" s="62">
        <v>0</v>
      </c>
    </row>
    <row r="54" spans="1:29" x14ac:dyDescent="0.25">
      <c r="A54" s="164"/>
      <c r="C54" s="180"/>
      <c r="D54" s="137" t="s">
        <v>10</v>
      </c>
      <c r="E54" s="138">
        <f t="shared" si="26"/>
        <v>422395.15017132706</v>
      </c>
      <c r="F54" s="139">
        <v>108743.92071026089</v>
      </c>
      <c r="G54" s="140">
        <v>98362.006204454214</v>
      </c>
      <c r="H54" s="140">
        <v>79517.035521533558</v>
      </c>
      <c r="I54" s="140">
        <v>57497.009080681462</v>
      </c>
      <c r="J54" s="140">
        <v>37203.360668403307</v>
      </c>
      <c r="K54" s="140">
        <v>21539.199250745081</v>
      </c>
      <c r="L54" s="140">
        <v>11139.416336839751</v>
      </c>
      <c r="M54" s="140">
        <v>5143.0662733042273</v>
      </c>
      <c r="N54" s="140">
        <v>2114.4123914333691</v>
      </c>
      <c r="O54" s="140">
        <v>771.18730898647789</v>
      </c>
      <c r="P54" s="140">
        <v>253.74921492484498</v>
      </c>
      <c r="Q54" s="140">
        <v>81.233785140692845</v>
      </c>
      <c r="R54" s="140">
        <v>22.777563171029747</v>
      </c>
      <c r="S54" s="140">
        <v>5.5534954257908167</v>
      </c>
      <c r="T54" s="140">
        <v>0.98254689199533796</v>
      </c>
      <c r="U54" s="140">
        <v>0.20019299083945974</v>
      </c>
      <c r="V54" s="140">
        <v>3.3709090333823404E-2</v>
      </c>
      <c r="W54" s="140">
        <v>5.0854686652368718E-3</v>
      </c>
      <c r="X54" s="140">
        <v>7.3168509337710925E-4</v>
      </c>
      <c r="Y54" s="140">
        <v>9.0658182931691888E-5</v>
      </c>
      <c r="Z54" s="140">
        <v>9.2371961822866853E-6</v>
      </c>
      <c r="AA54" s="140">
        <v>0</v>
      </c>
      <c r="AB54" s="140">
        <v>0</v>
      </c>
      <c r="AC54" s="141">
        <v>0</v>
      </c>
    </row>
    <row r="55" spans="1:29" x14ac:dyDescent="0.25">
      <c r="A55" s="164"/>
      <c r="C55" s="178" t="s">
        <v>32</v>
      </c>
      <c r="D55" s="135" t="s">
        <v>9</v>
      </c>
      <c r="E55" s="103">
        <f t="shared" si="26"/>
        <v>2635263.386562631</v>
      </c>
      <c r="F55" s="54">
        <v>233276.39653455268</v>
      </c>
      <c r="G55" s="136">
        <v>255094.43374641935</v>
      </c>
      <c r="H55" s="136">
        <v>275081.88921651529</v>
      </c>
      <c r="I55" s="136">
        <v>291551.32247433014</v>
      </c>
      <c r="J55" s="136">
        <v>302065.08300078096</v>
      </c>
      <c r="K55" s="136">
        <v>304209.26254041499</v>
      </c>
      <c r="L55" s="136">
        <v>280474.63250830636</v>
      </c>
      <c r="M55" s="136">
        <v>242153.77777430785</v>
      </c>
      <c r="N55" s="136">
        <v>191346.2678947121</v>
      </c>
      <c r="O55" s="136">
        <v>130567.13340395961</v>
      </c>
      <c r="P55" s="136">
        <v>75793.436549107704</v>
      </c>
      <c r="Q55" s="136">
        <v>36460.556299130214</v>
      </c>
      <c r="R55" s="136">
        <v>14785.551192627419</v>
      </c>
      <c r="S55" s="136">
        <v>2403.6434274658977</v>
      </c>
      <c r="T55" s="136">
        <v>0</v>
      </c>
      <c r="U55" s="136">
        <v>0</v>
      </c>
      <c r="V55" s="136">
        <v>0</v>
      </c>
      <c r="W55" s="136">
        <v>0</v>
      </c>
      <c r="X55" s="136">
        <v>0</v>
      </c>
      <c r="Y55" s="136">
        <v>0</v>
      </c>
      <c r="Z55" s="136">
        <v>0</v>
      </c>
      <c r="AA55" s="136">
        <v>0</v>
      </c>
      <c r="AB55" s="136">
        <v>0</v>
      </c>
      <c r="AC55" s="62">
        <v>0</v>
      </c>
    </row>
    <row r="56" spans="1:29" x14ac:dyDescent="0.25">
      <c r="A56" s="164"/>
      <c r="C56" s="180"/>
      <c r="D56" s="137" t="s">
        <v>10</v>
      </c>
      <c r="E56" s="138">
        <f t="shared" si="26"/>
        <v>51773.923278668226</v>
      </c>
      <c r="F56" s="139">
        <v>4760.7427864194424</v>
      </c>
      <c r="G56" s="140">
        <v>5154.2117334344603</v>
      </c>
      <c r="H56" s="140">
        <v>5506.2375896877802</v>
      </c>
      <c r="I56" s="140">
        <v>5784.8033794213643</v>
      </c>
      <c r="J56" s="140">
        <v>5944.0356225556125</v>
      </c>
      <c r="K56" s="140">
        <v>5939.7415361784988</v>
      </c>
      <c r="L56" s="140">
        <v>5436.1622442410971</v>
      </c>
      <c r="M56" s="140">
        <v>4660.8776124538663</v>
      </c>
      <c r="N56" s="140">
        <v>3658.7615601810553</v>
      </c>
      <c r="O56" s="140">
        <v>2481.0369662563862</v>
      </c>
      <c r="P56" s="140">
        <v>1431.7020069379237</v>
      </c>
      <c r="Q56" s="140">
        <v>684.84507544303358</v>
      </c>
      <c r="R56" s="140">
        <v>283.67978203299299</v>
      </c>
      <c r="S56" s="140">
        <v>47.085383424716255</v>
      </c>
      <c r="T56" s="140">
        <v>0</v>
      </c>
      <c r="U56" s="140">
        <v>0</v>
      </c>
      <c r="V56" s="140">
        <v>0</v>
      </c>
      <c r="W56" s="140">
        <v>0</v>
      </c>
      <c r="X56" s="140">
        <v>0</v>
      </c>
      <c r="Y56" s="140">
        <v>0</v>
      </c>
      <c r="Z56" s="140">
        <v>0</v>
      </c>
      <c r="AA56" s="140">
        <v>0</v>
      </c>
      <c r="AB56" s="140">
        <v>0</v>
      </c>
      <c r="AC56" s="141">
        <v>0</v>
      </c>
    </row>
    <row r="58" spans="1:29" x14ac:dyDescent="0.25">
      <c r="C58" s="2" t="s">
        <v>199</v>
      </c>
      <c r="E58" s="131"/>
      <c r="F58" s="2" t="s">
        <v>166</v>
      </c>
    </row>
    <row r="59" spans="1:29" x14ac:dyDescent="0.25">
      <c r="C59" s="51" t="s">
        <v>30</v>
      </c>
      <c r="D59" s="51" t="s">
        <v>120</v>
      </c>
      <c r="E59" s="51" t="s">
        <v>7</v>
      </c>
      <c r="F59" s="51" t="s">
        <v>169</v>
      </c>
      <c r="G59" s="51" t="s">
        <v>170</v>
      </c>
      <c r="H59" s="51" t="s">
        <v>171</v>
      </c>
      <c r="I59" s="51" t="s">
        <v>172</v>
      </c>
      <c r="J59" s="51" t="s">
        <v>173</v>
      </c>
      <c r="K59" s="51" t="s">
        <v>174</v>
      </c>
      <c r="L59" s="51" t="s">
        <v>175</v>
      </c>
      <c r="M59" s="51" t="s">
        <v>176</v>
      </c>
      <c r="N59" s="51" t="s">
        <v>177</v>
      </c>
      <c r="O59" s="51" t="s">
        <v>178</v>
      </c>
      <c r="P59" s="51" t="s">
        <v>179</v>
      </c>
      <c r="Q59" s="51" t="s">
        <v>180</v>
      </c>
      <c r="R59" s="51" t="s">
        <v>181</v>
      </c>
      <c r="S59" s="51" t="s">
        <v>182</v>
      </c>
      <c r="T59" s="51" t="s">
        <v>183</v>
      </c>
      <c r="U59" s="51" t="s">
        <v>184</v>
      </c>
      <c r="V59" s="51" t="s">
        <v>185</v>
      </c>
      <c r="W59" s="51" t="s">
        <v>186</v>
      </c>
      <c r="X59" s="51" t="s">
        <v>187</v>
      </c>
      <c r="Y59" s="51" t="s">
        <v>188</v>
      </c>
      <c r="Z59" s="51" t="s">
        <v>189</v>
      </c>
      <c r="AA59" s="51" t="s">
        <v>190</v>
      </c>
      <c r="AB59" s="51" t="s">
        <v>191</v>
      </c>
      <c r="AC59" s="51" t="s">
        <v>192</v>
      </c>
    </row>
    <row r="60" spans="1:29" ht="15" customHeight="1" x14ac:dyDescent="0.25">
      <c r="A60" s="176" t="s">
        <v>14</v>
      </c>
      <c r="C60" s="126" t="s">
        <v>25</v>
      </c>
      <c r="D60" s="127" t="s">
        <v>8</v>
      </c>
      <c r="E60" s="128">
        <f>SUM(F60:AC60)</f>
        <v>180.23510088302427</v>
      </c>
      <c r="F60" s="129">
        <f t="shared" ref="F60:P60" si="27">F45*$AG$15*$AF$6/10^9</f>
        <v>20.737084172139877</v>
      </c>
      <c r="G60" s="130">
        <f t="shared" si="27"/>
        <v>21.149385572849042</v>
      </c>
      <c r="H60" s="130">
        <f t="shared" si="27"/>
        <v>21.53119250838612</v>
      </c>
      <c r="I60" s="130">
        <f t="shared" si="27"/>
        <v>21.779269361743889</v>
      </c>
      <c r="J60" s="130">
        <f t="shared" si="27"/>
        <v>21.719253566776821</v>
      </c>
      <c r="K60" s="130">
        <f t="shared" si="27"/>
        <v>21.074395552562148</v>
      </c>
      <c r="L60" s="130">
        <f t="shared" si="27"/>
        <v>19.345200160625698</v>
      </c>
      <c r="M60" s="130">
        <f t="shared" si="27"/>
        <v>15.874984669105949</v>
      </c>
      <c r="N60" s="130">
        <f t="shared" si="27"/>
        <v>10.530418011249338</v>
      </c>
      <c r="O60" s="130">
        <f t="shared" si="27"/>
        <v>4.790422335221872</v>
      </c>
      <c r="P60" s="130">
        <f t="shared" si="27"/>
        <v>1.1823035387110352</v>
      </c>
      <c r="Q60" s="130">
        <f t="shared" ref="Q60:AC60" si="28">Q45*$AH$15*$AF$6/10^9</f>
        <v>0.50945253404142365</v>
      </c>
      <c r="R60" s="130">
        <f t="shared" si="28"/>
        <v>1.1703827961530884E-2</v>
      </c>
      <c r="S60" s="130">
        <f t="shared" si="28"/>
        <v>3.506544020022667E-5</v>
      </c>
      <c r="T60" s="130">
        <f t="shared" si="28"/>
        <v>6.209329660495498E-9</v>
      </c>
      <c r="U60" s="130">
        <f t="shared" si="28"/>
        <v>2.4369048307884749E-14</v>
      </c>
      <c r="V60" s="130">
        <f t="shared" si="28"/>
        <v>5.9880480019330307E-22</v>
      </c>
      <c r="W60" s="130">
        <f t="shared" si="28"/>
        <v>1.9481769835805805E-32</v>
      </c>
      <c r="X60" s="130">
        <f t="shared" si="28"/>
        <v>1.3269433060135962E-46</v>
      </c>
      <c r="Y60" s="130">
        <f t="shared" si="28"/>
        <v>1.8034220913515164E-65</v>
      </c>
      <c r="Z60" s="130">
        <f t="shared" si="28"/>
        <v>3.526852915840732E-90</v>
      </c>
      <c r="AA60" s="130">
        <f t="shared" si="28"/>
        <v>3.6014130478407919E-122</v>
      </c>
      <c r="AB60" s="130">
        <f t="shared" si="28"/>
        <v>6.4930216389831403E-163</v>
      </c>
      <c r="AC60" s="132">
        <f t="shared" si="28"/>
        <v>3.1615775636460901E-214</v>
      </c>
    </row>
    <row r="61" spans="1:29" x14ac:dyDescent="0.25">
      <c r="A61" s="177"/>
      <c r="C61" s="178" t="s">
        <v>27</v>
      </c>
      <c r="D61" s="134" t="s">
        <v>8</v>
      </c>
      <c r="E61" s="98">
        <f t="shared" ref="E61:E71" si="29">SUM(F61:AC61)</f>
        <v>21.002527601942742</v>
      </c>
      <c r="F61" s="53">
        <f t="shared" ref="F61:P61" si="30">F46*$AG$16*$AF$7/10^9</f>
        <v>1.2884026098130135</v>
      </c>
      <c r="G61" s="57">
        <f t="shared" si="30"/>
        <v>1.2897547078550207</v>
      </c>
      <c r="H61" s="57">
        <f t="shared" si="30"/>
        <v>1.2696282828420611</v>
      </c>
      <c r="I61" s="57">
        <f t="shared" si="30"/>
        <v>1.2307131989503943</v>
      </c>
      <c r="J61" s="57">
        <f t="shared" si="30"/>
        <v>1.1726310498970425</v>
      </c>
      <c r="K61" s="57">
        <f t="shared" si="30"/>
        <v>1.0974051159136231</v>
      </c>
      <c r="L61" s="57">
        <f t="shared" si="30"/>
        <v>1.0317084693164766</v>
      </c>
      <c r="M61" s="57">
        <f t="shared" si="30"/>
        <v>0.94881444459760012</v>
      </c>
      <c r="N61" s="57">
        <f t="shared" si="30"/>
        <v>0.85115653745713526</v>
      </c>
      <c r="O61" s="57">
        <f t="shared" si="30"/>
        <v>0.74189594579935159</v>
      </c>
      <c r="P61" s="57">
        <f t="shared" si="30"/>
        <v>0.63881388584930976</v>
      </c>
      <c r="Q61" s="57">
        <f t="shared" ref="Q61:AC61" si="31">Q46*$AH$16*$AF$7/10^9</f>
        <v>2.0173389235284458</v>
      </c>
      <c r="R61" s="57">
        <f t="shared" si="31"/>
        <v>1.6749966841980946</v>
      </c>
      <c r="S61" s="57">
        <f t="shared" si="31"/>
        <v>1.3236880591705229</v>
      </c>
      <c r="T61" s="57">
        <f t="shared" si="31"/>
        <v>0.81681225650499878</v>
      </c>
      <c r="U61" s="57">
        <f t="shared" si="31"/>
        <v>0.64761718123796863</v>
      </c>
      <c r="V61" s="57">
        <f t="shared" si="31"/>
        <v>0.55474466489666041</v>
      </c>
      <c r="W61" s="57">
        <f t="shared" si="31"/>
        <v>0.57317667014816642</v>
      </c>
      <c r="X61" s="57">
        <f t="shared" si="31"/>
        <v>0.49162455970068536</v>
      </c>
      <c r="Y61" s="57">
        <f t="shared" si="31"/>
        <v>0.44330922625236674</v>
      </c>
      <c r="Z61" s="57">
        <f t="shared" si="31"/>
        <v>0.31992995657696932</v>
      </c>
      <c r="AA61" s="57">
        <f t="shared" si="31"/>
        <v>0.25263874657333607</v>
      </c>
      <c r="AB61" s="57">
        <f t="shared" si="31"/>
        <v>0.17774093091685236</v>
      </c>
      <c r="AC61" s="61">
        <f t="shared" si="31"/>
        <v>0.14798549394664989</v>
      </c>
    </row>
    <row r="62" spans="1:29" x14ac:dyDescent="0.25">
      <c r="A62" s="177"/>
      <c r="C62" s="179"/>
      <c r="D62" s="135" t="s">
        <v>9</v>
      </c>
      <c r="E62" s="103">
        <f t="shared" si="29"/>
        <v>21.967387721601689</v>
      </c>
      <c r="F62" s="54">
        <f t="shared" ref="F62:P62" si="32">F47*$AG$17*$AF$7/10^9</f>
        <v>1.5565341467610121</v>
      </c>
      <c r="G62" s="58">
        <f t="shared" si="32"/>
        <v>1.5581676320986857</v>
      </c>
      <c r="H62" s="58">
        <f t="shared" si="32"/>
        <v>1.5338526644431618</v>
      </c>
      <c r="I62" s="58">
        <f t="shared" si="32"/>
        <v>1.4868388999256874</v>
      </c>
      <c r="J62" s="58">
        <f t="shared" si="32"/>
        <v>1.4166691815238246</v>
      </c>
      <c r="K62" s="58">
        <f t="shared" si="32"/>
        <v>1.3257878575685935</v>
      </c>
      <c r="L62" s="58">
        <f t="shared" si="32"/>
        <v>1.2464189763064002</v>
      </c>
      <c r="M62" s="58">
        <f t="shared" si="32"/>
        <v>1.1462737429339618</v>
      </c>
      <c r="N62" s="58">
        <f t="shared" si="32"/>
        <v>1.0282920918509904</v>
      </c>
      <c r="O62" s="58">
        <f t="shared" si="32"/>
        <v>0.89629310293607811</v>
      </c>
      <c r="P62" s="58">
        <f t="shared" si="32"/>
        <v>0.77175846988842256</v>
      </c>
      <c r="Q62" s="58">
        <f t="shared" ref="Q62:AC62" si="33">Q47*$AH$17*$AF$7/10^9</f>
        <v>2.0715949825964479</v>
      </c>
      <c r="R62" s="58">
        <f t="shared" si="33"/>
        <v>1.7200454947755495</v>
      </c>
      <c r="S62" s="58">
        <f t="shared" si="33"/>
        <v>1.3592884715198525</v>
      </c>
      <c r="T62" s="58">
        <f t="shared" si="33"/>
        <v>0.83878031230342198</v>
      </c>
      <c r="U62" s="58">
        <f t="shared" si="33"/>
        <v>0.66503475823947911</v>
      </c>
      <c r="V62" s="58">
        <f t="shared" si="33"/>
        <v>0.44243439531635498</v>
      </c>
      <c r="W62" s="58">
        <f t="shared" si="33"/>
        <v>0.35489843137941252</v>
      </c>
      <c r="X62" s="58">
        <f t="shared" si="33"/>
        <v>0.23364335510527623</v>
      </c>
      <c r="Y62" s="58">
        <f t="shared" si="33"/>
        <v>0.15811028836991858</v>
      </c>
      <c r="Z62" s="58">
        <f t="shared" si="33"/>
        <v>8.2305631982456814E-2</v>
      </c>
      <c r="AA62" s="58">
        <f t="shared" si="33"/>
        <v>4.3642009964683759E-2</v>
      </c>
      <c r="AB62" s="58">
        <f t="shared" si="33"/>
        <v>1.777409309168522E-2</v>
      </c>
      <c r="AC62" s="62">
        <f t="shared" si="33"/>
        <v>1.2948730720331866E-2</v>
      </c>
    </row>
    <row r="63" spans="1:29" x14ac:dyDescent="0.25">
      <c r="A63" s="177"/>
      <c r="C63" s="180"/>
      <c r="D63" s="137" t="s">
        <v>10</v>
      </c>
      <c r="E63" s="138">
        <f t="shared" si="29"/>
        <v>8.2459040779201835</v>
      </c>
      <c r="F63" s="139">
        <f t="shared" ref="F63:P63" si="34">F48*$AG$18*$AF$7/10^9</f>
        <v>0.53552186715944339</v>
      </c>
      <c r="G63" s="140">
        <f t="shared" si="34"/>
        <v>0.53608386390061979</v>
      </c>
      <c r="H63" s="140">
        <f t="shared" si="34"/>
        <v>0.52771835717151683</v>
      </c>
      <c r="I63" s="140">
        <f t="shared" si="34"/>
        <v>0.51154338342681427</v>
      </c>
      <c r="J63" s="140">
        <f t="shared" si="34"/>
        <v>0.48740165888141135</v>
      </c>
      <c r="K63" s="140">
        <f t="shared" si="34"/>
        <v>0.45613415575871874</v>
      </c>
      <c r="L63" s="140">
        <f t="shared" si="34"/>
        <v>0.42882748113398789</v>
      </c>
      <c r="M63" s="140">
        <f t="shared" si="34"/>
        <v>0.39437275203323235</v>
      </c>
      <c r="N63" s="140">
        <f t="shared" si="34"/>
        <v>0.35378144588682892</v>
      </c>
      <c r="O63" s="140">
        <f t="shared" si="34"/>
        <v>0.30836750803396029</v>
      </c>
      <c r="P63" s="140">
        <f t="shared" si="34"/>
        <v>0.26552166404494543</v>
      </c>
      <c r="Q63" s="140">
        <f t="shared" ref="Q63:AC63" si="35">Q48*$AH$18*$AF$7/10^9</f>
        <v>0.83850273105094308</v>
      </c>
      <c r="R63" s="140">
        <f t="shared" si="35"/>
        <v>0.69620889074248449</v>
      </c>
      <c r="S63" s="140">
        <f t="shared" si="35"/>
        <v>0.55018819085327364</v>
      </c>
      <c r="T63" s="140">
        <f t="shared" si="35"/>
        <v>0.33950631688471844</v>
      </c>
      <c r="U63" s="140">
        <f t="shared" si="35"/>
        <v>0.26918073547788429</v>
      </c>
      <c r="V63" s="140">
        <f t="shared" si="35"/>
        <v>0.1939904656387095</v>
      </c>
      <c r="W63" s="140">
        <f t="shared" si="35"/>
        <v>0.171167827523699</v>
      </c>
      <c r="X63" s="140">
        <f t="shared" si="35"/>
        <v>0.12655681734869129</v>
      </c>
      <c r="Y63" s="140">
        <f t="shared" si="35"/>
        <v>9.9069104738113534E-2</v>
      </c>
      <c r="Z63" s="140">
        <f t="shared" si="35"/>
        <v>6.2392979083475311E-2</v>
      </c>
      <c r="AA63" s="140">
        <f t="shared" si="35"/>
        <v>4.3157098742853943E-2</v>
      </c>
      <c r="AB63" s="140">
        <f t="shared" si="35"/>
        <v>2.6661139637527843E-2</v>
      </c>
      <c r="AC63" s="141">
        <f t="shared" si="35"/>
        <v>2.4047642766330604E-2</v>
      </c>
    </row>
    <row r="64" spans="1:29" x14ac:dyDescent="0.25">
      <c r="A64" s="177"/>
      <c r="C64" s="178" t="s">
        <v>26</v>
      </c>
      <c r="D64" s="134" t="s">
        <v>8</v>
      </c>
      <c r="E64" s="98">
        <f t="shared" si="29"/>
        <v>23.878004383789868</v>
      </c>
      <c r="F64" s="53">
        <f t="shared" ref="F64:P64" si="36">F49*$AG$19*$AF$8/10^9</f>
        <v>3.0894020759117331</v>
      </c>
      <c r="G64" s="57">
        <f t="shared" si="36"/>
        <v>2.9920772917580276</v>
      </c>
      <c r="H64" s="57">
        <f t="shared" si="36"/>
        <v>2.8633024860564054</v>
      </c>
      <c r="I64" s="57">
        <f t="shared" si="36"/>
        <v>2.6979261551380604</v>
      </c>
      <c r="J64" s="57">
        <f t="shared" si="36"/>
        <v>2.4847470574070862</v>
      </c>
      <c r="K64" s="57">
        <f t="shared" si="36"/>
        <v>2.2222899843243491</v>
      </c>
      <c r="L64" s="57">
        <f t="shared" si="36"/>
        <v>1.9149362052522361</v>
      </c>
      <c r="M64" s="57">
        <f t="shared" si="36"/>
        <v>1.5791663908283451</v>
      </c>
      <c r="N64" s="57">
        <f t="shared" si="36"/>
        <v>1.2356138417676954</v>
      </c>
      <c r="O64" s="57">
        <f t="shared" si="36"/>
        <v>0.90849409725339569</v>
      </c>
      <c r="P64" s="57">
        <f t="shared" si="36"/>
        <v>0.63452572739037816</v>
      </c>
      <c r="Q64" s="57">
        <f t="shared" ref="Q64:AC64" si="37">Q49*$AH$19*$AF$8/10^9</f>
        <v>0.60181856155660507</v>
      </c>
      <c r="R64" s="57">
        <f t="shared" si="37"/>
        <v>0.34531392272417416</v>
      </c>
      <c r="S64" s="57">
        <f t="shared" si="37"/>
        <v>0.17962553308781798</v>
      </c>
      <c r="T64" s="57">
        <f t="shared" si="37"/>
        <v>6.6959580058427823E-2</v>
      </c>
      <c r="U64" s="57">
        <f t="shared" si="37"/>
        <v>3.3046769576566402E-2</v>
      </c>
      <c r="V64" s="57">
        <f t="shared" si="37"/>
        <v>1.5561731813068516E-2</v>
      </c>
      <c r="W64" s="57">
        <f t="shared" si="37"/>
        <v>7.6460155300204519E-3</v>
      </c>
      <c r="X64" s="57">
        <f t="shared" si="37"/>
        <v>3.6744125091421383E-3</v>
      </c>
      <c r="Y64" s="57">
        <f t="shared" si="37"/>
        <v>1.4045134821740364E-3</v>
      </c>
      <c r="Z64" s="57">
        <f t="shared" si="37"/>
        <v>3.5590737750411123E-4</v>
      </c>
      <c r="AA64" s="57">
        <f t="shared" si="37"/>
        <v>9.0298540387308829E-5</v>
      </c>
      <c r="AB64" s="57">
        <f t="shared" si="37"/>
        <v>2.0832232760844293E-5</v>
      </c>
      <c r="AC64" s="61">
        <f t="shared" si="37"/>
        <v>4.9922135067970503E-6</v>
      </c>
    </row>
    <row r="65" spans="1:29" x14ac:dyDescent="0.25">
      <c r="A65" s="177"/>
      <c r="C65" s="179"/>
      <c r="D65" s="135" t="s">
        <v>9</v>
      </c>
      <c r="E65" s="103">
        <f t="shared" si="29"/>
        <v>28.3997369406617</v>
      </c>
      <c r="F65" s="54">
        <f t="shared" ref="F65:P65" si="38">F50*$AG$20*$AF$8/10^9</f>
        <v>3.3144206219576628</v>
      </c>
      <c r="G65" s="58">
        <f t="shared" si="38"/>
        <v>3.2168670871000784</v>
      </c>
      <c r="H65" s="58">
        <f t="shared" si="38"/>
        <v>3.0848560194632233</v>
      </c>
      <c r="I65" s="58">
        <f t="shared" si="38"/>
        <v>2.9126359686751466</v>
      </c>
      <c r="J65" s="58">
        <f t="shared" si="38"/>
        <v>2.6878731318302997</v>
      </c>
      <c r="K65" s="58">
        <f t="shared" si="38"/>
        <v>2.4086875450706486</v>
      </c>
      <c r="L65" s="58">
        <f t="shared" si="38"/>
        <v>2.0795561894411656</v>
      </c>
      <c r="M65" s="58">
        <f t="shared" si="38"/>
        <v>1.7181654879535082</v>
      </c>
      <c r="N65" s="58">
        <f t="shared" si="38"/>
        <v>1.3468691204768992</v>
      </c>
      <c r="O65" s="58">
        <f t="shared" si="38"/>
        <v>0.99210048584789245</v>
      </c>
      <c r="P65" s="58">
        <f t="shared" si="38"/>
        <v>0.69416013585483205</v>
      </c>
      <c r="Q65" s="58">
        <f t="shared" ref="Q65:AC65" si="39">Q50*$AH$20*$AF$8/10^9</f>
        <v>1.5457906567097373</v>
      </c>
      <c r="R65" s="58">
        <f t="shared" si="39"/>
        <v>1.0993480486765652</v>
      </c>
      <c r="S65" s="58">
        <f t="shared" si="39"/>
        <v>0.69674677521778372</v>
      </c>
      <c r="T65" s="58">
        <f t="shared" si="39"/>
        <v>0.31618710465616412</v>
      </c>
      <c r="U65" s="58">
        <f t="shared" si="39"/>
        <v>0.1566285746393323</v>
      </c>
      <c r="V65" s="58">
        <f t="shared" si="39"/>
        <v>7.5036864578323925E-2</v>
      </c>
      <c r="W65" s="58">
        <f t="shared" si="39"/>
        <v>3.6062074786696957E-2</v>
      </c>
      <c r="X65" s="58">
        <f t="shared" si="39"/>
        <v>1.2454163397043708E-2</v>
      </c>
      <c r="Y65" s="58">
        <f t="shared" si="39"/>
        <v>3.916312258125154E-3</v>
      </c>
      <c r="Z65" s="58">
        <f t="shared" si="39"/>
        <v>1.0512367452920799E-3</v>
      </c>
      <c r="AA65" s="58">
        <f t="shared" si="39"/>
        <v>2.5714203537781919E-4</v>
      </c>
      <c r="AB65" s="58">
        <f t="shared" si="39"/>
        <v>5.3881348689303662E-5</v>
      </c>
      <c r="AC65" s="62">
        <f t="shared" si="39"/>
        <v>1.2311941220251525E-5</v>
      </c>
    </row>
    <row r="66" spans="1:29" x14ac:dyDescent="0.25">
      <c r="A66" s="177"/>
      <c r="C66" s="180"/>
      <c r="D66" s="137" t="s">
        <v>10</v>
      </c>
      <c r="E66" s="138">
        <f t="shared" si="29"/>
        <v>0.45738015833546364</v>
      </c>
      <c r="F66" s="139">
        <f t="shared" ref="F66:P66" si="40">F51*$AG$21*$AF$8/10^9</f>
        <v>5.6357832408424804E-2</v>
      </c>
      <c r="G66" s="140">
        <f t="shared" si="40"/>
        <v>5.4634321901533028E-2</v>
      </c>
      <c r="H66" s="140">
        <f t="shared" si="40"/>
        <v>5.2331665133323602E-2</v>
      </c>
      <c r="I66" s="140">
        <f t="shared" si="40"/>
        <v>4.9354185915149562E-2</v>
      </c>
      <c r="J66" s="140">
        <f t="shared" si="40"/>
        <v>4.5495150738980972E-2</v>
      </c>
      <c r="K66" s="140">
        <f t="shared" si="40"/>
        <v>4.0725398270971276E-2</v>
      </c>
      <c r="L66" s="140">
        <f t="shared" si="40"/>
        <v>3.5123162217022469E-2</v>
      </c>
      <c r="M66" s="140">
        <f t="shared" si="40"/>
        <v>2.8989128750409571E-2</v>
      </c>
      <c r="N66" s="140">
        <f t="shared" si="40"/>
        <v>2.2701343364537534E-2</v>
      </c>
      <c r="O66" s="140">
        <f t="shared" si="40"/>
        <v>1.6704990268258727E-2</v>
      </c>
      <c r="P66" s="140">
        <f t="shared" si="40"/>
        <v>1.1676769747823279E-2</v>
      </c>
      <c r="Q66" s="140">
        <f t="shared" ref="Q66:AC66" si="41">Q51*$AH$21*$AF$8/10^9</f>
        <v>1.1083647030717564E-2</v>
      </c>
      <c r="R66" s="140">
        <f t="shared" si="41"/>
        <v>1.4226638740830102E-2</v>
      </c>
      <c r="S66" s="140">
        <f t="shared" si="41"/>
        <v>8.2160102277042592E-3</v>
      </c>
      <c r="T66" s="140">
        <f t="shared" si="41"/>
        <v>5.2001892850020714E-3</v>
      </c>
      <c r="U66" s="140">
        <f t="shared" si="41"/>
        <v>2.5722035091078166E-3</v>
      </c>
      <c r="V66" s="140">
        <f t="shared" si="41"/>
        <v>1.2239235611793456E-3</v>
      </c>
      <c r="W66" s="140">
        <f t="shared" si="41"/>
        <v>3.915485604441527E-4</v>
      </c>
      <c r="X66" s="140">
        <f t="shared" si="41"/>
        <v>2.3689932359369451E-4</v>
      </c>
      <c r="Y66" s="140">
        <f t="shared" si="41"/>
        <v>1.107388918655869E-4</v>
      </c>
      <c r="Z66" s="140">
        <f t="shared" si="41"/>
        <v>2.141143719580134E-5</v>
      </c>
      <c r="AA66" s="140">
        <f t="shared" si="41"/>
        <v>2.2711892738033056E-6</v>
      </c>
      <c r="AB66" s="140">
        <f t="shared" si="41"/>
        <v>6.2042332093080272E-7</v>
      </c>
      <c r="AC66" s="141">
        <f t="shared" si="41"/>
        <v>1.0743879363866188E-7</v>
      </c>
    </row>
    <row r="67" spans="1:29" x14ac:dyDescent="0.25">
      <c r="A67" s="177"/>
      <c r="C67" s="178" t="s">
        <v>28</v>
      </c>
      <c r="D67" s="134" t="s">
        <v>8</v>
      </c>
      <c r="E67" s="98">
        <f t="shared" si="29"/>
        <v>1.0813210523847578</v>
      </c>
      <c r="F67" s="53">
        <f t="shared" ref="F67:P67" si="42">F52*$AG$22*$AF$9/10^9</f>
        <v>0.11418111674577532</v>
      </c>
      <c r="G67" s="57">
        <f t="shared" si="42"/>
        <v>0.18431212684339435</v>
      </c>
      <c r="H67" s="57">
        <f t="shared" si="42"/>
        <v>0.21171987475274637</v>
      </c>
      <c r="I67" s="57">
        <f t="shared" si="42"/>
        <v>0.1965515654170048</v>
      </c>
      <c r="J67" s="57">
        <f t="shared" si="42"/>
        <v>0.15415236650979566</v>
      </c>
      <c r="K67" s="57">
        <f t="shared" si="42"/>
        <v>0.10423993382849361</v>
      </c>
      <c r="L67" s="57">
        <f t="shared" si="42"/>
        <v>6.1359121913165338E-2</v>
      </c>
      <c r="M67" s="57">
        <f t="shared" si="42"/>
        <v>3.1636601111774069E-2</v>
      </c>
      <c r="N67" s="57">
        <f t="shared" si="42"/>
        <v>1.4314716961180089E-2</v>
      </c>
      <c r="O67" s="57">
        <f t="shared" si="42"/>
        <v>5.6804956100572493E-3</v>
      </c>
      <c r="P67" s="57">
        <f t="shared" si="42"/>
        <v>2.0147897375127777E-3</v>
      </c>
      <c r="Q67" s="57">
        <f t="shared" ref="Q67:AC67" si="43">Q52*$AH$22*$AF$9/10^9</f>
        <v>9.1997261671835089E-4</v>
      </c>
      <c r="R67" s="57">
        <f t="shared" si="43"/>
        <v>1.9972326443650374E-4</v>
      </c>
      <c r="S67" s="57">
        <f t="shared" si="43"/>
        <v>3.4584871513718193E-5</v>
      </c>
      <c r="T67" s="57">
        <f t="shared" si="43"/>
        <v>3.7070328501383698E-6</v>
      </c>
      <c r="U67" s="57">
        <f t="shared" si="43"/>
        <v>2.8027018717524699E-7</v>
      </c>
      <c r="V67" s="57">
        <f t="shared" si="43"/>
        <v>6.0841603239773321E-8</v>
      </c>
      <c r="W67" s="57">
        <f t="shared" si="43"/>
        <v>1.1612273369284153E-8</v>
      </c>
      <c r="X67" s="57">
        <f t="shared" si="43"/>
        <v>2.0908977550741207E-9</v>
      </c>
      <c r="Y67" s="57">
        <f t="shared" si="43"/>
        <v>3.2269572826535566E-10</v>
      </c>
      <c r="Z67" s="57">
        <f t="shared" si="43"/>
        <v>3.0681981044693354E-11</v>
      </c>
      <c r="AA67" s="57">
        <f t="shared" si="43"/>
        <v>0</v>
      </c>
      <c r="AB67" s="57">
        <f t="shared" si="43"/>
        <v>0</v>
      </c>
      <c r="AC67" s="61">
        <f t="shared" si="43"/>
        <v>0</v>
      </c>
    </row>
    <row r="68" spans="1:29" x14ac:dyDescent="0.25">
      <c r="A68" s="177"/>
      <c r="C68" s="179"/>
      <c r="D68" s="135" t="s">
        <v>9</v>
      </c>
      <c r="E68" s="103">
        <f t="shared" si="29"/>
        <v>56.209867896213453</v>
      </c>
      <c r="F68" s="54">
        <f t="shared" ref="F68:P68" si="44">F53*$AG$23*$AF$9/10^9</f>
        <v>14.462941454464699</v>
      </c>
      <c r="G68" s="58">
        <f t="shared" si="44"/>
        <v>13.082146825192416</v>
      </c>
      <c r="H68" s="58">
        <f t="shared" si="44"/>
        <v>10.575765724363967</v>
      </c>
      <c r="I68" s="58">
        <f t="shared" si="44"/>
        <v>7.6471022077306365</v>
      </c>
      <c r="J68" s="58">
        <f t="shared" si="44"/>
        <v>4.9480469688976418</v>
      </c>
      <c r="K68" s="58">
        <f t="shared" si="44"/>
        <v>2.8647135003490964</v>
      </c>
      <c r="L68" s="58">
        <f t="shared" si="44"/>
        <v>1.4815423727996873</v>
      </c>
      <c r="M68" s="58">
        <f t="shared" si="44"/>
        <v>0.68402781434946236</v>
      </c>
      <c r="N68" s="58">
        <f t="shared" si="44"/>
        <v>0.28121684806063812</v>
      </c>
      <c r="O68" s="58">
        <f t="shared" si="44"/>
        <v>0.10256791209520155</v>
      </c>
      <c r="P68" s="58">
        <f t="shared" si="44"/>
        <v>3.3748645585004379E-2</v>
      </c>
      <c r="Q68" s="58">
        <f t="shared" ref="Q68:AC68" si="45">Q53*$AH$23*$AF$9/10^9</f>
        <v>3.3762791949100458E-2</v>
      </c>
      <c r="R68" s="58">
        <f t="shared" si="45"/>
        <v>9.4669246929592384E-3</v>
      </c>
      <c r="S68" s="58">
        <f t="shared" si="45"/>
        <v>2.3081715363443079E-3</v>
      </c>
      <c r="T68" s="58">
        <f t="shared" si="45"/>
        <v>4.0837105198556232E-4</v>
      </c>
      <c r="U68" s="58">
        <f t="shared" si="45"/>
        <v>8.3205211817650443E-5</v>
      </c>
      <c r="V68" s="58">
        <f t="shared" si="45"/>
        <v>1.5196665181835516E-5</v>
      </c>
      <c r="W68" s="58">
        <f t="shared" si="45"/>
        <v>2.5041344016734065E-6</v>
      </c>
      <c r="X68" s="58">
        <f t="shared" si="45"/>
        <v>3.9680735223952492E-7</v>
      </c>
      <c r="Y68" s="58">
        <f t="shared" si="45"/>
        <v>5.4695992694977007E-8</v>
      </c>
      <c r="Z68" s="58">
        <f t="shared" si="45"/>
        <v>5.5798626856848184E-9</v>
      </c>
      <c r="AA68" s="58">
        <f t="shared" si="45"/>
        <v>0</v>
      </c>
      <c r="AB68" s="58">
        <f t="shared" si="45"/>
        <v>0</v>
      </c>
      <c r="AC68" s="62">
        <f t="shared" si="45"/>
        <v>0</v>
      </c>
    </row>
    <row r="69" spans="1:29" x14ac:dyDescent="0.25">
      <c r="A69" s="177"/>
      <c r="C69" s="180"/>
      <c r="D69" s="137" t="s">
        <v>10</v>
      </c>
      <c r="E69" s="138">
        <f t="shared" si="29"/>
        <v>1.7742147328132374</v>
      </c>
      <c r="F69" s="139">
        <f t="shared" ref="F69:P69" si="46">F54*$AG$24*$AF$9/10^9</f>
        <v>0.45672446698309577</v>
      </c>
      <c r="G69" s="140">
        <f t="shared" si="46"/>
        <v>0.41312042605870769</v>
      </c>
      <c r="H69" s="140">
        <f t="shared" si="46"/>
        <v>0.33397154919044092</v>
      </c>
      <c r="I69" s="140">
        <f t="shared" si="46"/>
        <v>0.24148743813886214</v>
      </c>
      <c r="J69" s="140">
        <f t="shared" si="46"/>
        <v>0.1562541148072939</v>
      </c>
      <c r="K69" s="140">
        <f t="shared" si="46"/>
        <v>9.0464636853129346E-2</v>
      </c>
      <c r="L69" s="140">
        <f t="shared" si="46"/>
        <v>4.6785548614726953E-2</v>
      </c>
      <c r="M69" s="140">
        <f t="shared" si="46"/>
        <v>2.1600878347877755E-2</v>
      </c>
      <c r="N69" s="140">
        <f t="shared" si="46"/>
        <v>8.8805320440201504E-3</v>
      </c>
      <c r="O69" s="140">
        <f t="shared" si="46"/>
        <v>3.2389866977432071E-3</v>
      </c>
      <c r="P69" s="140">
        <f t="shared" si="46"/>
        <v>1.0657467026843489E-3</v>
      </c>
      <c r="Q69" s="140">
        <f t="shared" ref="Q69:AC69" si="47">Q54*$AH$24*$AF$9/10^9</f>
        <v>4.5490919678787997E-4</v>
      </c>
      <c r="R69" s="140">
        <f t="shared" si="47"/>
        <v>1.2755435375776659E-4</v>
      </c>
      <c r="S69" s="140">
        <f t="shared" si="47"/>
        <v>3.1099574384428571E-5</v>
      </c>
      <c r="T69" s="140">
        <f t="shared" si="47"/>
        <v>5.5022625951738931E-6</v>
      </c>
      <c r="U69" s="140">
        <f t="shared" si="47"/>
        <v>1.1210807487009744E-6</v>
      </c>
      <c r="V69" s="140">
        <f t="shared" si="47"/>
        <v>1.8877090586941104E-7</v>
      </c>
      <c r="W69" s="140">
        <f t="shared" si="47"/>
        <v>2.8478624525326481E-8</v>
      </c>
      <c r="X69" s="140">
        <f t="shared" si="47"/>
        <v>4.0974365229118115E-9</v>
      </c>
      <c r="Y69" s="140">
        <f t="shared" si="47"/>
        <v>5.0768582441747454E-10</v>
      </c>
      <c r="Z69" s="140">
        <f t="shared" si="47"/>
        <v>5.1728298620805433E-11</v>
      </c>
      <c r="AA69" s="140">
        <f t="shared" si="47"/>
        <v>0</v>
      </c>
      <c r="AB69" s="140">
        <f t="shared" si="47"/>
        <v>0</v>
      </c>
      <c r="AC69" s="141">
        <f t="shared" si="47"/>
        <v>0</v>
      </c>
    </row>
    <row r="70" spans="1:29" x14ac:dyDescent="0.25">
      <c r="A70" s="177"/>
      <c r="C70" s="178" t="s">
        <v>32</v>
      </c>
      <c r="D70" s="135" t="s">
        <v>9</v>
      </c>
      <c r="E70" s="103">
        <f t="shared" si="29"/>
        <v>147.15499591731108</v>
      </c>
      <c r="F70" s="54">
        <f t="shared" ref="F70:P70" si="48">F55*$AG$25*$AF$10/10^9</f>
        <v>11.481563148375619</v>
      </c>
      <c r="G70" s="58">
        <f t="shared" si="48"/>
        <v>12.555418779476947</v>
      </c>
      <c r="H70" s="58">
        <f t="shared" si="48"/>
        <v>13.539175539973979</v>
      </c>
      <c r="I70" s="58">
        <f t="shared" si="48"/>
        <v>14.349779787881889</v>
      </c>
      <c r="J70" s="58">
        <f t="shared" si="48"/>
        <v>14.86725351091869</v>
      </c>
      <c r="K70" s="58">
        <f t="shared" si="48"/>
        <v>14.972787260374206</v>
      </c>
      <c r="L70" s="58">
        <f t="shared" si="48"/>
        <v>13.804599404400429</v>
      </c>
      <c r="M70" s="58">
        <f t="shared" si="48"/>
        <v>11.918496394990461</v>
      </c>
      <c r="N70" s="58">
        <f t="shared" si="48"/>
        <v>9.4178163357977116</v>
      </c>
      <c r="O70" s="58">
        <f t="shared" si="48"/>
        <v>6.426345783585945</v>
      </c>
      <c r="P70" s="58">
        <f t="shared" si="48"/>
        <v>3.7304551206151859</v>
      </c>
      <c r="Q70" s="58">
        <f t="shared" ref="Q70:AC70" si="49">Q55*$AH$25*$AF$10/10^9</f>
        <v>13.654120272485311</v>
      </c>
      <c r="R70" s="58">
        <f t="shared" si="49"/>
        <v>5.5370437198715887</v>
      </c>
      <c r="S70" s="58">
        <f t="shared" si="49"/>
        <v>0.90014085856312409</v>
      </c>
      <c r="T70" s="58">
        <f t="shared" si="49"/>
        <v>0</v>
      </c>
      <c r="U70" s="58">
        <f t="shared" si="49"/>
        <v>0</v>
      </c>
      <c r="V70" s="58">
        <f t="shared" si="49"/>
        <v>0</v>
      </c>
      <c r="W70" s="58">
        <f t="shared" si="49"/>
        <v>0</v>
      </c>
      <c r="X70" s="58">
        <f t="shared" si="49"/>
        <v>0</v>
      </c>
      <c r="Y70" s="58">
        <f t="shared" si="49"/>
        <v>0</v>
      </c>
      <c r="Z70" s="58">
        <f t="shared" si="49"/>
        <v>0</v>
      </c>
      <c r="AA70" s="58">
        <f t="shared" si="49"/>
        <v>0</v>
      </c>
      <c r="AB70" s="58">
        <f t="shared" si="49"/>
        <v>0</v>
      </c>
      <c r="AC70" s="62">
        <f t="shared" si="49"/>
        <v>0</v>
      </c>
    </row>
    <row r="71" spans="1:29" x14ac:dyDescent="0.25">
      <c r="A71" s="177"/>
      <c r="C71" s="180"/>
      <c r="D71" s="137" t="s">
        <v>10</v>
      </c>
      <c r="E71" s="138">
        <f t="shared" si="29"/>
        <v>2.8785947155351277</v>
      </c>
      <c r="F71" s="139">
        <f t="shared" ref="F71:P71" si="50">F56*$AG$26*$AF$10/10^9</f>
        <v>0.23431761527297179</v>
      </c>
      <c r="G71" s="140">
        <f t="shared" si="50"/>
        <v>0.25368364899601342</v>
      </c>
      <c r="H71" s="140">
        <f t="shared" si="50"/>
        <v>0.27100990728222124</v>
      </c>
      <c r="I71" s="140">
        <f t="shared" si="50"/>
        <v>0.28472055590898676</v>
      </c>
      <c r="J71" s="140">
        <f t="shared" si="50"/>
        <v>0.29255776139553735</v>
      </c>
      <c r="K71" s="140">
        <f t="shared" si="50"/>
        <v>0.29234641200641864</v>
      </c>
      <c r="L71" s="140">
        <f t="shared" si="50"/>
        <v>0.2675608892253466</v>
      </c>
      <c r="M71" s="140">
        <f t="shared" si="50"/>
        <v>0.22940238030602797</v>
      </c>
      <c r="N71" s="140">
        <f t="shared" si="50"/>
        <v>0.18007952164095542</v>
      </c>
      <c r="O71" s="140">
        <f t="shared" si="50"/>
        <v>0.12211343721312848</v>
      </c>
      <c r="P71" s="140">
        <f t="shared" si="50"/>
        <v>7.0466524888552401E-2</v>
      </c>
      <c r="Q71" s="140">
        <f t="shared" ref="Q71:AC71" si="51">Q56*$AH$26*$AF$10/10^9</f>
        <v>0.25646775522022219</v>
      </c>
      <c r="R71" s="140">
        <f t="shared" si="51"/>
        <v>0.10623529248903166</v>
      </c>
      <c r="S71" s="140">
        <f t="shared" si="51"/>
        <v>1.7633013689714302E-2</v>
      </c>
      <c r="T71" s="140">
        <f t="shared" si="51"/>
        <v>0</v>
      </c>
      <c r="U71" s="140">
        <f t="shared" si="51"/>
        <v>0</v>
      </c>
      <c r="V71" s="140">
        <f t="shared" si="51"/>
        <v>0</v>
      </c>
      <c r="W71" s="140">
        <f t="shared" si="51"/>
        <v>0</v>
      </c>
      <c r="X71" s="140">
        <f t="shared" si="51"/>
        <v>0</v>
      </c>
      <c r="Y71" s="140">
        <f t="shared" si="51"/>
        <v>0</v>
      </c>
      <c r="Z71" s="140">
        <f t="shared" si="51"/>
        <v>0</v>
      </c>
      <c r="AA71" s="140">
        <f t="shared" si="51"/>
        <v>0</v>
      </c>
      <c r="AB71" s="140">
        <f t="shared" si="51"/>
        <v>0</v>
      </c>
      <c r="AC71" s="141">
        <f t="shared" si="51"/>
        <v>0</v>
      </c>
    </row>
    <row r="72" spans="1:29" x14ac:dyDescent="0.25">
      <c r="E72" s="131"/>
    </row>
    <row r="73" spans="1:29" x14ac:dyDescent="0.25">
      <c r="C73" s="2" t="s">
        <v>165</v>
      </c>
      <c r="E73" s="131"/>
      <c r="F73" s="2" t="s">
        <v>166</v>
      </c>
    </row>
    <row r="74" spans="1:29" x14ac:dyDescent="0.25">
      <c r="C74" s="122" t="s">
        <v>30</v>
      </c>
      <c r="D74" s="122" t="s">
        <v>120</v>
      </c>
      <c r="E74" s="122" t="s">
        <v>168</v>
      </c>
      <c r="F74" s="122" t="s">
        <v>169</v>
      </c>
      <c r="G74" s="122" t="s">
        <v>170</v>
      </c>
      <c r="H74" s="122" t="s">
        <v>171</v>
      </c>
      <c r="I74" s="122" t="s">
        <v>172</v>
      </c>
      <c r="J74" s="122" t="s">
        <v>173</v>
      </c>
      <c r="K74" s="122" t="s">
        <v>174</v>
      </c>
      <c r="L74" s="122" t="s">
        <v>175</v>
      </c>
      <c r="M74" s="122" t="s">
        <v>176</v>
      </c>
      <c r="N74" s="122" t="s">
        <v>177</v>
      </c>
      <c r="O74" s="122" t="s">
        <v>178</v>
      </c>
      <c r="P74" s="122" t="s">
        <v>179</v>
      </c>
      <c r="Q74" s="122" t="s">
        <v>180</v>
      </c>
      <c r="R74" s="122" t="s">
        <v>181</v>
      </c>
      <c r="S74" s="122" t="s">
        <v>182</v>
      </c>
      <c r="T74" s="122" t="s">
        <v>183</v>
      </c>
      <c r="U74" s="122" t="s">
        <v>184</v>
      </c>
      <c r="V74" s="122" t="s">
        <v>185</v>
      </c>
      <c r="W74" s="122" t="s">
        <v>186</v>
      </c>
      <c r="X74" s="122" t="s">
        <v>187</v>
      </c>
      <c r="Y74" s="122" t="s">
        <v>188</v>
      </c>
      <c r="Z74" s="122" t="s">
        <v>189</v>
      </c>
      <c r="AA74" s="122" t="s">
        <v>190</v>
      </c>
      <c r="AB74" s="122" t="s">
        <v>191</v>
      </c>
      <c r="AC74" s="122" t="s">
        <v>192</v>
      </c>
    </row>
    <row r="75" spans="1:29" ht="15" customHeight="1" x14ac:dyDescent="0.25">
      <c r="A75" s="163" t="s">
        <v>15</v>
      </c>
      <c r="C75" s="126" t="s">
        <v>25</v>
      </c>
      <c r="D75" s="127" t="s">
        <v>8</v>
      </c>
      <c r="E75" s="128">
        <f>SUM(F75:AC75)</f>
        <v>157335545.41890892</v>
      </c>
      <c r="F75" s="129">
        <v>14962033.629053256</v>
      </c>
      <c r="G75" s="130">
        <v>15955363.453685939</v>
      </c>
      <c r="H75" s="130">
        <v>17057584.440979891</v>
      </c>
      <c r="I75" s="130">
        <v>18288793.422388885</v>
      </c>
      <c r="J75" s="130">
        <v>19535174.323124334</v>
      </c>
      <c r="K75" s="130">
        <v>20347677.262563463</v>
      </c>
      <c r="L75" s="130">
        <v>19158018.919097319</v>
      </c>
      <c r="M75" s="130">
        <v>15821282.15281905</v>
      </c>
      <c r="N75" s="130">
        <v>10379772.204633307</v>
      </c>
      <c r="O75" s="130">
        <v>4608770.9677851815</v>
      </c>
      <c r="P75" s="130">
        <v>1107791.5499456143</v>
      </c>
      <c r="Q75" s="130">
        <v>110686.35071550202</v>
      </c>
      <c r="R75" s="130">
        <v>2588.9730871271254</v>
      </c>
      <c r="S75" s="130">
        <v>7.7673996224374173</v>
      </c>
      <c r="T75" s="130">
        <v>1.6304514187234621E-3</v>
      </c>
      <c r="U75" s="130">
        <v>6.398846825497853E-9</v>
      </c>
      <c r="V75" s="130">
        <v>1.5723470799514305E-16</v>
      </c>
      <c r="W75" s="130">
        <v>5.1155408079104607E-27</v>
      </c>
      <c r="X75" s="130">
        <v>3.4842997781548336E-41</v>
      </c>
      <c r="Y75" s="130">
        <v>4.7354420978941439E-60</v>
      </c>
      <c r="Z75" s="130">
        <v>9.260842401146774E-85</v>
      </c>
      <c r="AA75" s="130">
        <v>9.4566230725663122E-117</v>
      </c>
      <c r="AB75" s="130">
        <v>1.7049435159539274E-157</v>
      </c>
      <c r="AC75" s="132">
        <v>8.3016990655955723E-209</v>
      </c>
    </row>
    <row r="76" spans="1:29" x14ac:dyDescent="0.25">
      <c r="A76" s="164"/>
      <c r="C76" s="178" t="s">
        <v>27</v>
      </c>
      <c r="D76" s="134" t="s">
        <v>8</v>
      </c>
      <c r="E76" s="98">
        <f t="shared" ref="E76:E86" si="52">SUM(F76:AC76)</f>
        <v>6295480.8536607353</v>
      </c>
      <c r="F76" s="53">
        <v>587315.45184307755</v>
      </c>
      <c r="G76" s="57">
        <v>598229.56408808532</v>
      </c>
      <c r="H76" s="57">
        <v>598122.89532104065</v>
      </c>
      <c r="I76" s="57">
        <v>590059.8504551088</v>
      </c>
      <c r="J76" s="57">
        <v>571564.40984649875</v>
      </c>
      <c r="K76" s="57">
        <v>542185.02930349461</v>
      </c>
      <c r="L76" s="57">
        <v>487537.41642970854</v>
      </c>
      <c r="M76" s="57">
        <v>427546.68374352797</v>
      </c>
      <c r="N76" s="57">
        <v>364874.93587541411</v>
      </c>
      <c r="O76" s="57">
        <v>302786.45180972072</v>
      </c>
      <c r="P76" s="57">
        <v>248829.89501563553</v>
      </c>
      <c r="Q76" s="57">
        <v>218409.26331516818</v>
      </c>
      <c r="R76" s="57">
        <v>183639.15953887228</v>
      </c>
      <c r="S76" s="57">
        <v>146616.51368178794</v>
      </c>
      <c r="T76" s="57">
        <v>80265.265964642909</v>
      </c>
      <c r="U76" s="57">
        <v>62360.826310829914</v>
      </c>
      <c r="V76" s="57">
        <v>53417.878179745836</v>
      </c>
      <c r="W76" s="57">
        <v>55192.746282924069</v>
      </c>
      <c r="X76" s="57">
        <v>47339.870938920118</v>
      </c>
      <c r="Y76" s="57">
        <v>42687.455585206233</v>
      </c>
      <c r="Z76" s="57">
        <v>30806.928895230554</v>
      </c>
      <c r="AA76" s="57">
        <v>24327.274585781037</v>
      </c>
      <c r="AB76" s="57">
        <v>17115.159452754197</v>
      </c>
      <c r="AC76" s="61">
        <v>14249.927197558969</v>
      </c>
    </row>
    <row r="77" spans="1:29" x14ac:dyDescent="0.25">
      <c r="A77" s="164"/>
      <c r="C77" s="179"/>
      <c r="D77" s="135" t="s">
        <v>9</v>
      </c>
      <c r="E77" s="103">
        <f t="shared" si="52"/>
        <v>6301577.6049061054</v>
      </c>
      <c r="F77" s="54">
        <v>603111.22194154689</v>
      </c>
      <c r="G77" s="136">
        <v>614318.8677677149</v>
      </c>
      <c r="H77" s="136">
        <v>614209.33015852491</v>
      </c>
      <c r="I77" s="136">
        <v>605929.43078519648</v>
      </c>
      <c r="J77" s="136">
        <v>586936.55778857996</v>
      </c>
      <c r="K77" s="136">
        <v>556767.02275664418</v>
      </c>
      <c r="L77" s="136">
        <v>500649.66968331882</v>
      </c>
      <c r="M77" s="136">
        <v>439045.49430875696</v>
      </c>
      <c r="N77" s="136">
        <v>374688.19820947148</v>
      </c>
      <c r="O77" s="136">
        <v>310929.85271413845</v>
      </c>
      <c r="P77" s="136">
        <v>255522.14158084811</v>
      </c>
      <c r="Q77" s="136">
        <v>224283.35108159075</v>
      </c>
      <c r="R77" s="136">
        <v>188578.11003991772</v>
      </c>
      <c r="S77" s="136">
        <v>150559.74510110251</v>
      </c>
      <c r="T77" s="136">
        <v>82423.989499144314</v>
      </c>
      <c r="U77" s="136">
        <v>64038.012348529512</v>
      </c>
      <c r="V77" s="136">
        <v>42603.215726177659</v>
      </c>
      <c r="W77" s="136">
        <v>34174.138794358456</v>
      </c>
      <c r="X77" s="136">
        <v>22498.15648582342</v>
      </c>
      <c r="Y77" s="136">
        <v>15224.871292240594</v>
      </c>
      <c r="Z77" s="136">
        <v>7925.4339896443735</v>
      </c>
      <c r="AA77" s="136">
        <v>4202.4082777740741</v>
      </c>
      <c r="AB77" s="136">
        <v>1711.5159452754187</v>
      </c>
      <c r="AC77" s="62">
        <v>1246.8686297864099</v>
      </c>
    </row>
    <row r="78" spans="1:29" x14ac:dyDescent="0.25">
      <c r="A78" s="164"/>
      <c r="C78" s="180"/>
      <c r="D78" s="137" t="s">
        <v>10</v>
      </c>
      <c r="E78" s="138">
        <f t="shared" si="52"/>
        <v>2570121.6487091528</v>
      </c>
      <c r="F78" s="139">
        <v>244116.44697634035</v>
      </c>
      <c r="G78" s="140">
        <v>248652.87504883704</v>
      </c>
      <c r="H78" s="140">
        <v>248608.53839749823</v>
      </c>
      <c r="I78" s="140">
        <v>245257.1505559129</v>
      </c>
      <c r="J78" s="140">
        <v>237569.55910490148</v>
      </c>
      <c r="K78" s="140">
        <v>225358.08063959409</v>
      </c>
      <c r="L78" s="140">
        <v>202643.91391943858</v>
      </c>
      <c r="M78" s="140">
        <v>177708.89055354451</v>
      </c>
      <c r="N78" s="140">
        <v>151659.5087990718</v>
      </c>
      <c r="O78" s="140">
        <v>125852.55943191318</v>
      </c>
      <c r="P78" s="140">
        <v>103425.62873510519</v>
      </c>
      <c r="Q78" s="140">
        <v>90781.356390167668</v>
      </c>
      <c r="R78" s="140">
        <v>76329.235016157167</v>
      </c>
      <c r="S78" s="140">
        <v>60940.849207589104</v>
      </c>
      <c r="T78" s="140">
        <v>33362.090987748881</v>
      </c>
      <c r="U78" s="140">
        <v>25920.14785535718</v>
      </c>
      <c r="V78" s="140">
        <v>18679.871510708668</v>
      </c>
      <c r="W78" s="140">
        <v>16482.217383119787</v>
      </c>
      <c r="X78" s="140">
        <v>12186.501429821019</v>
      </c>
      <c r="Y78" s="140">
        <v>9539.634543872271</v>
      </c>
      <c r="Z78" s="140">
        <v>6007.9902824723467</v>
      </c>
      <c r="AA78" s="140">
        <v>4155.7148524654731</v>
      </c>
      <c r="AB78" s="140">
        <v>2567.2739179131286</v>
      </c>
      <c r="AC78" s="141">
        <v>2315.6131696033322</v>
      </c>
    </row>
    <row r="79" spans="1:29" x14ac:dyDescent="0.25">
      <c r="A79" s="164"/>
      <c r="C79" s="178" t="s">
        <v>26</v>
      </c>
      <c r="D79" s="134" t="s">
        <v>8</v>
      </c>
      <c r="E79" s="98">
        <f t="shared" si="52"/>
        <v>20278042.505678799</v>
      </c>
      <c r="F79" s="53">
        <v>1964609.8458409104</v>
      </c>
      <c r="G79" s="57">
        <v>2062625.6684141674</v>
      </c>
      <c r="H79" s="57">
        <v>2136303.8166791322</v>
      </c>
      <c r="I79" s="57">
        <v>2186386.9912038622</v>
      </c>
      <c r="J79" s="57">
        <v>2187433.1699056299</v>
      </c>
      <c r="K79" s="57">
        <v>2119623.2587586488</v>
      </c>
      <c r="L79" s="57">
        <v>1906687.4670489514</v>
      </c>
      <c r="M79" s="57">
        <v>1630424.6011811022</v>
      </c>
      <c r="N79" s="57">
        <v>1311766.9795060605</v>
      </c>
      <c r="O79" s="57">
        <v>983551.42414496175</v>
      </c>
      <c r="P79" s="57">
        <v>696797.03018395219</v>
      </c>
      <c r="Q79" s="57">
        <v>503892.8061676381</v>
      </c>
      <c r="R79" s="57">
        <v>294373.0923905315</v>
      </c>
      <c r="S79" s="57">
        <v>154539.15516648948</v>
      </c>
      <c r="T79" s="57">
        <v>72269.255250690578</v>
      </c>
      <c r="U79" s="57">
        <v>35660.729629141933</v>
      </c>
      <c r="V79" s="57">
        <v>16827.132150809382</v>
      </c>
      <c r="W79" s="57">
        <v>8267.750356856026</v>
      </c>
      <c r="X79" s="57">
        <v>3973.1969173249768</v>
      </c>
      <c r="Y79" s="57">
        <v>1518.7213258802294</v>
      </c>
      <c r="Z79" s="57">
        <v>384.84794280288838</v>
      </c>
      <c r="AA79" s="57">
        <v>97.641155263093452</v>
      </c>
      <c r="AB79" s="57">
        <v>22.526203244857584</v>
      </c>
      <c r="AC79" s="61">
        <v>5.398154743508921</v>
      </c>
    </row>
    <row r="80" spans="1:29" x14ac:dyDescent="0.25">
      <c r="A80" s="164"/>
      <c r="C80" s="179"/>
      <c r="D80" s="135" t="s">
        <v>9</v>
      </c>
      <c r="E80" s="103">
        <f t="shared" si="52"/>
        <v>16435452.082607383</v>
      </c>
      <c r="F80" s="54">
        <v>1538992.5443362286</v>
      </c>
      <c r="G80" s="136">
        <v>1623303.3907215758</v>
      </c>
      <c r="H80" s="136">
        <v>1689023.3354892517</v>
      </c>
      <c r="I80" s="136">
        <v>1736472.1050359751</v>
      </c>
      <c r="J80" s="136">
        <v>1745094.6865176917</v>
      </c>
      <c r="K80" s="136">
        <v>1698486.3905096746</v>
      </c>
      <c r="L80" s="136">
        <v>1534540.427555244</v>
      </c>
      <c r="M80" s="136">
        <v>1317867.2404314794</v>
      </c>
      <c r="N80" s="136">
        <v>1064821.7046549188</v>
      </c>
      <c r="O80" s="136">
        <v>801759.47488078347</v>
      </c>
      <c r="P80" s="136">
        <v>570371.92766798986</v>
      </c>
      <c r="Q80" s="136">
        <v>414164.84848458029</v>
      </c>
      <c r="R80" s="136">
        <v>300403.52826338785</v>
      </c>
      <c r="S80" s="136">
        <v>191963.74228480243</v>
      </c>
      <c r="T80" s="136">
        <v>109407.30264919173</v>
      </c>
      <c r="U80" s="136">
        <v>54196.73862952675</v>
      </c>
      <c r="V80" s="136">
        <v>25964.313002880255</v>
      </c>
      <c r="W80" s="136">
        <v>12478.226569791335</v>
      </c>
      <c r="X80" s="136">
        <v>4309.3990993230818</v>
      </c>
      <c r="Y80" s="136">
        <v>1355.1253488322332</v>
      </c>
      <c r="Z80" s="136">
        <v>363.74973885539094</v>
      </c>
      <c r="AA80" s="136">
        <v>88.976482829695229</v>
      </c>
      <c r="AB80" s="136">
        <v>18.644065290416492</v>
      </c>
      <c r="AC80" s="62">
        <v>4.2601872734434343</v>
      </c>
    </row>
    <row r="81" spans="1:29" x14ac:dyDescent="0.25">
      <c r="A81" s="164"/>
      <c r="C81" s="180"/>
      <c r="D81" s="137" t="s">
        <v>10</v>
      </c>
      <c r="E81" s="138">
        <f t="shared" si="52"/>
        <v>387876.12692298484</v>
      </c>
      <c r="F81" s="139">
        <v>35417.365946866645</v>
      </c>
      <c r="G81" s="140">
        <v>37260.344031782777</v>
      </c>
      <c r="H81" s="140">
        <v>38669.355477615914</v>
      </c>
      <c r="I81" s="140">
        <v>39655.144840304718</v>
      </c>
      <c r="J81" s="140">
        <v>39752.746405445585</v>
      </c>
      <c r="K81" s="140">
        <v>38595.995235206705</v>
      </c>
      <c r="L81" s="140">
        <v>34786.106094071481</v>
      </c>
      <c r="M81" s="140">
        <v>29803.097623547859</v>
      </c>
      <c r="N81" s="140">
        <v>24023.900962509761</v>
      </c>
      <c r="O81" s="140">
        <v>18046.872333713709</v>
      </c>
      <c r="P81" s="140">
        <v>12809.176723552875</v>
      </c>
      <c r="Q81" s="140">
        <v>9280.1557838866684</v>
      </c>
      <c r="R81" s="140">
        <v>12148.485636040255</v>
      </c>
      <c r="S81" s="140">
        <v>7073.8400146673621</v>
      </c>
      <c r="T81" s="140">
        <v>5623.0420469313058</v>
      </c>
      <c r="U81" s="140">
        <v>2781.3619259383831</v>
      </c>
      <c r="V81" s="140">
        <v>1323.4467573306074</v>
      </c>
      <c r="W81" s="140">
        <v>423.38728421729309</v>
      </c>
      <c r="X81" s="140">
        <v>256.1627634014863</v>
      </c>
      <c r="Y81" s="140">
        <v>119.74361144635262</v>
      </c>
      <c r="Z81" s="140">
        <v>23.152505618297297</v>
      </c>
      <c r="AA81" s="140">
        <v>2.4558707545450966</v>
      </c>
      <c r="AB81" s="140">
        <v>0.67087296813451847</v>
      </c>
      <c r="AC81" s="141">
        <v>0.11617516613177105</v>
      </c>
    </row>
    <row r="82" spans="1:29" x14ac:dyDescent="0.25">
      <c r="A82" s="164"/>
      <c r="C82" s="178" t="s">
        <v>28</v>
      </c>
      <c r="D82" s="134" t="s">
        <v>8</v>
      </c>
      <c r="E82" s="98">
        <f t="shared" si="52"/>
        <v>121709.83188036524</v>
      </c>
      <c r="F82" s="53">
        <v>24671.244325998432</v>
      </c>
      <c r="G82" s="57">
        <v>25471.579607759984</v>
      </c>
      <c r="H82" s="57">
        <v>23114.364948646882</v>
      </c>
      <c r="I82" s="57">
        <v>18541.738691367493</v>
      </c>
      <c r="J82" s="57">
        <v>13175.789425068613</v>
      </c>
      <c r="K82" s="57">
        <v>8313.8733786122666</v>
      </c>
      <c r="L82" s="57">
        <v>4596.6023891392097</v>
      </c>
      <c r="M82" s="57">
        <v>2261.2238736040918</v>
      </c>
      <c r="N82" s="57">
        <v>989.1050953197697</v>
      </c>
      <c r="O82" s="57">
        <v>384.19520603389481</v>
      </c>
      <c r="P82" s="57">
        <v>133.72856897455864</v>
      </c>
      <c r="Q82" s="57">
        <v>43.428461286137647</v>
      </c>
      <c r="R82" s="57">
        <v>10.437181815111995</v>
      </c>
      <c r="S82" s="57">
        <v>2.1250697448972717</v>
      </c>
      <c r="T82" s="57">
        <v>0.33223407619164619</v>
      </c>
      <c r="U82" s="57">
        <v>5.0048247709865532E-2</v>
      </c>
      <c r="V82" s="57">
        <v>1.0864572007102379E-2</v>
      </c>
      <c r="W82" s="57">
        <v>2.0736202445150271E-3</v>
      </c>
      <c r="X82" s="57">
        <v>3.7337459912037863E-4</v>
      </c>
      <c r="Y82" s="57">
        <v>5.762423719024208E-5</v>
      </c>
      <c r="Z82" s="57">
        <v>5.4789251865523848E-6</v>
      </c>
      <c r="AA82" s="57">
        <v>0</v>
      </c>
      <c r="AB82" s="57">
        <v>0</v>
      </c>
      <c r="AC82" s="61">
        <v>0</v>
      </c>
    </row>
    <row r="83" spans="1:29" x14ac:dyDescent="0.25">
      <c r="A83" s="164"/>
      <c r="C83" s="179"/>
      <c r="D83" s="135" t="s">
        <v>9</v>
      </c>
      <c r="E83" s="103">
        <f t="shared" si="52"/>
        <v>9336032.632624343</v>
      </c>
      <c r="F83" s="54">
        <v>2343768.2109698225</v>
      </c>
      <c r="G83" s="136">
        <v>2155958.9344013808</v>
      </c>
      <c r="H83" s="136">
        <v>1765302.9700976526</v>
      </c>
      <c r="I83" s="136">
        <v>1290844.7088952025</v>
      </c>
      <c r="J83" s="136">
        <v>843219.81040852983</v>
      </c>
      <c r="K83" s="136">
        <v>492574.64856078901</v>
      </c>
      <c r="L83" s="136">
        <v>253638.86835879026</v>
      </c>
      <c r="M83" s="136">
        <v>116808.84591020002</v>
      </c>
      <c r="N83" s="136">
        <v>48048.412440184606</v>
      </c>
      <c r="O83" s="136">
        <v>17619.987035347505</v>
      </c>
      <c r="P83" s="136">
        <v>5810.4544891658797</v>
      </c>
      <c r="Q83" s="136">
        <v>1793.2574616243492</v>
      </c>
      <c r="R83" s="136">
        <v>493.27484910114379</v>
      </c>
      <c r="S83" s="136">
        <v>120.80466762658862</v>
      </c>
      <c r="T83" s="136">
        <v>23.651902090786077</v>
      </c>
      <c r="U83" s="136">
        <v>4.7545835324371684</v>
      </c>
      <c r="V83" s="136">
        <v>0.86838086753345811</v>
      </c>
      <c r="W83" s="136">
        <v>0.1430933943813375</v>
      </c>
      <c r="X83" s="136">
        <v>2.2674705842258565E-2</v>
      </c>
      <c r="Y83" s="136">
        <v>3.1254852968558289E-3</v>
      </c>
      <c r="Z83" s="136">
        <v>3.1884929632484678E-4</v>
      </c>
      <c r="AA83" s="136">
        <v>0</v>
      </c>
      <c r="AB83" s="136">
        <v>0</v>
      </c>
      <c r="AC83" s="62">
        <v>0</v>
      </c>
    </row>
    <row r="84" spans="1:29" x14ac:dyDescent="0.25">
      <c r="A84" s="164"/>
      <c r="C84" s="180"/>
      <c r="D84" s="137" t="s">
        <v>10</v>
      </c>
      <c r="E84" s="138">
        <f t="shared" si="52"/>
        <v>393096.10678534128</v>
      </c>
      <c r="F84" s="139">
        <v>98684.977303992535</v>
      </c>
      <c r="G84" s="140">
        <v>90777.218290584482</v>
      </c>
      <c r="H84" s="140">
        <v>74328.54610937486</v>
      </c>
      <c r="I84" s="140">
        <v>54351.356164008539</v>
      </c>
      <c r="J84" s="140">
        <v>35503.992017201264</v>
      </c>
      <c r="K84" s="140">
        <v>20739.985202559543</v>
      </c>
      <c r="L84" s="140">
        <v>10679.531299317487</v>
      </c>
      <c r="M84" s="140">
        <v>4918.2671962189488</v>
      </c>
      <c r="N84" s="140">
        <v>2023.0910501130365</v>
      </c>
      <c r="O84" s="140">
        <v>741.89419096200038</v>
      </c>
      <c r="P84" s="140">
        <v>244.65071533330024</v>
      </c>
      <c r="Q84" s="140">
        <v>75.505577331551564</v>
      </c>
      <c r="R84" s="140">
        <v>20.769467330574479</v>
      </c>
      <c r="S84" s="140">
        <v>5.086512321119522</v>
      </c>
      <c r="T84" s="140">
        <v>0.99586956171730867</v>
      </c>
      <c r="U84" s="140">
        <v>0.20019299083945974</v>
      </c>
      <c r="V84" s="140">
        <v>3.3709090333823404E-2</v>
      </c>
      <c r="W84" s="140">
        <v>5.0854686652368718E-3</v>
      </c>
      <c r="X84" s="140">
        <v>7.3168509337710925E-4</v>
      </c>
      <c r="Y84" s="140">
        <v>9.0658182931691888E-5</v>
      </c>
      <c r="Z84" s="140">
        <v>9.2371961822866853E-6</v>
      </c>
      <c r="AA84" s="140">
        <v>0</v>
      </c>
      <c r="AB84" s="140">
        <v>0</v>
      </c>
      <c r="AC84" s="141">
        <v>0</v>
      </c>
    </row>
    <row r="85" spans="1:29" x14ac:dyDescent="0.25">
      <c r="A85" s="164"/>
      <c r="C85" s="178" t="s">
        <v>32</v>
      </c>
      <c r="D85" s="135" t="s">
        <v>9</v>
      </c>
      <c r="E85" s="103">
        <f t="shared" si="52"/>
        <v>4064938.4564903029</v>
      </c>
      <c r="F85" s="54">
        <v>497083.6399488062</v>
      </c>
      <c r="G85" s="136">
        <v>495820.20977514208</v>
      </c>
      <c r="H85" s="136">
        <v>490897.88184054353</v>
      </c>
      <c r="I85" s="136">
        <v>478324.62887682026</v>
      </c>
      <c r="J85" s="136">
        <v>457010.45046477619</v>
      </c>
      <c r="K85" s="136">
        <v>426233.75345282798</v>
      </c>
      <c r="L85" s="136">
        <v>374283.23818589735</v>
      </c>
      <c r="M85" s="136">
        <v>309082.02957942471</v>
      </c>
      <c r="N85" s="136">
        <v>234791.80831684073</v>
      </c>
      <c r="O85" s="136">
        <v>154711.24405482211</v>
      </c>
      <c r="P85" s="136">
        <v>87093.200021935321</v>
      </c>
      <c r="Q85" s="136">
        <v>40594.743905597701</v>
      </c>
      <c r="R85" s="136">
        <v>16369.599552850694</v>
      </c>
      <c r="S85" s="136">
        <v>2642.0285140177161</v>
      </c>
      <c r="T85" s="136">
        <v>0</v>
      </c>
      <c r="U85" s="136">
        <v>0</v>
      </c>
      <c r="V85" s="136">
        <v>0</v>
      </c>
      <c r="W85" s="136">
        <v>0</v>
      </c>
      <c r="X85" s="136">
        <v>0</v>
      </c>
      <c r="Y85" s="136">
        <v>0</v>
      </c>
      <c r="Z85" s="136">
        <v>0</v>
      </c>
      <c r="AA85" s="136">
        <v>0</v>
      </c>
      <c r="AB85" s="136">
        <v>0</v>
      </c>
      <c r="AC85" s="62">
        <v>0</v>
      </c>
    </row>
    <row r="86" spans="1:29" x14ac:dyDescent="0.25">
      <c r="A86" s="164"/>
      <c r="C86" s="180"/>
      <c r="D86" s="137" t="s">
        <v>10</v>
      </c>
      <c r="E86" s="138">
        <f t="shared" si="52"/>
        <v>82937.520708003824</v>
      </c>
      <c r="F86" s="139">
        <v>10144.564080587883</v>
      </c>
      <c r="G86" s="140">
        <v>10118.148160289424</v>
      </c>
      <c r="H86" s="140">
        <v>10017.074317347789</v>
      </c>
      <c r="I86" s="140">
        <v>9759.9017747291655</v>
      </c>
      <c r="J86" s="140">
        <v>9324.4202495637819</v>
      </c>
      <c r="K86" s="140">
        <v>8695.9410713650777</v>
      </c>
      <c r="L86" s="140">
        <v>7635.5830898314452</v>
      </c>
      <c r="M86" s="140">
        <v>6305.0524269301359</v>
      </c>
      <c r="N86" s="140">
        <v>4789.2889792386468</v>
      </c>
      <c r="O86" s="140">
        <v>3155.6089053673331</v>
      </c>
      <c r="P86" s="140">
        <v>1776.3100493742766</v>
      </c>
      <c r="Q86" s="140">
        <v>827.89945855405517</v>
      </c>
      <c r="R86" s="140">
        <v>333.84589908610667</v>
      </c>
      <c r="S86" s="140">
        <v>53.882245738693818</v>
      </c>
      <c r="T86" s="140">
        <v>0</v>
      </c>
      <c r="U86" s="140">
        <v>0</v>
      </c>
      <c r="V86" s="140">
        <v>0</v>
      </c>
      <c r="W86" s="140">
        <v>0</v>
      </c>
      <c r="X86" s="140">
        <v>0</v>
      </c>
      <c r="Y86" s="140">
        <v>0</v>
      </c>
      <c r="Z86" s="140">
        <v>0</v>
      </c>
      <c r="AA86" s="140">
        <v>0</v>
      </c>
      <c r="AB86" s="140">
        <v>0</v>
      </c>
      <c r="AC86" s="141">
        <v>0</v>
      </c>
    </row>
    <row r="88" spans="1:29" x14ac:dyDescent="0.25">
      <c r="C88" s="2" t="s">
        <v>199</v>
      </c>
      <c r="E88" s="131"/>
      <c r="F88" s="2" t="s">
        <v>166</v>
      </c>
    </row>
    <row r="89" spans="1:29" x14ac:dyDescent="0.25">
      <c r="C89" s="51" t="s">
        <v>30</v>
      </c>
      <c r="D89" s="51" t="s">
        <v>120</v>
      </c>
      <c r="E89" s="51" t="s">
        <v>7</v>
      </c>
      <c r="F89" s="51" t="s">
        <v>169</v>
      </c>
      <c r="G89" s="51" t="s">
        <v>170</v>
      </c>
      <c r="H89" s="51" t="s">
        <v>171</v>
      </c>
      <c r="I89" s="51" t="s">
        <v>172</v>
      </c>
      <c r="J89" s="51" t="s">
        <v>173</v>
      </c>
      <c r="K89" s="51" t="s">
        <v>174</v>
      </c>
      <c r="L89" s="51" t="s">
        <v>175</v>
      </c>
      <c r="M89" s="51" t="s">
        <v>176</v>
      </c>
      <c r="N89" s="51" t="s">
        <v>177</v>
      </c>
      <c r="O89" s="51" t="s">
        <v>178</v>
      </c>
      <c r="P89" s="51" t="s">
        <v>179</v>
      </c>
      <c r="Q89" s="51" t="s">
        <v>180</v>
      </c>
      <c r="R89" s="51" t="s">
        <v>181</v>
      </c>
      <c r="S89" s="51" t="s">
        <v>182</v>
      </c>
      <c r="T89" s="51" t="s">
        <v>183</v>
      </c>
      <c r="U89" s="51" t="s">
        <v>184</v>
      </c>
      <c r="V89" s="51" t="s">
        <v>185</v>
      </c>
      <c r="W89" s="51" t="s">
        <v>186</v>
      </c>
      <c r="X89" s="51" t="s">
        <v>187</v>
      </c>
      <c r="Y89" s="51" t="s">
        <v>188</v>
      </c>
      <c r="Z89" s="51" t="s">
        <v>189</v>
      </c>
      <c r="AA89" s="51" t="s">
        <v>190</v>
      </c>
      <c r="AB89" s="51" t="s">
        <v>191</v>
      </c>
      <c r="AC89" s="51" t="s">
        <v>192</v>
      </c>
    </row>
    <row r="90" spans="1:29" ht="15" customHeight="1" x14ac:dyDescent="0.25">
      <c r="A90" s="176" t="s">
        <v>15</v>
      </c>
      <c r="C90" s="126" t="s">
        <v>25</v>
      </c>
      <c r="D90" s="127" t="s">
        <v>8</v>
      </c>
      <c r="E90" s="128">
        <f>SUM(F90:AC90)</f>
        <v>138.60620691186153</v>
      </c>
      <c r="F90" s="129">
        <f t="shared" ref="F90:P90" si="53">F75*$AG$15*$AF$6/10^9</f>
        <v>13.149383254893452</v>
      </c>
      <c r="G90" s="130">
        <f t="shared" si="53"/>
        <v>14.022371171271889</v>
      </c>
      <c r="H90" s="130">
        <f t="shared" si="53"/>
        <v>14.991058085955176</v>
      </c>
      <c r="I90" s="130">
        <f t="shared" si="53"/>
        <v>16.073106099266472</v>
      </c>
      <c r="J90" s="130">
        <f t="shared" si="53"/>
        <v>17.168487953877818</v>
      </c>
      <c r="K90" s="130">
        <f t="shared" si="53"/>
        <v>17.882556162203901</v>
      </c>
      <c r="L90" s="130">
        <f t="shared" si="53"/>
        <v>16.837024927048681</v>
      </c>
      <c r="M90" s="130">
        <f t="shared" si="53"/>
        <v>13.904533820005021</v>
      </c>
      <c r="N90" s="130">
        <f t="shared" si="53"/>
        <v>9.1222628020419805</v>
      </c>
      <c r="O90" s="130">
        <f t="shared" si="53"/>
        <v>4.0504183650380066</v>
      </c>
      <c r="P90" s="130">
        <f t="shared" si="53"/>
        <v>0.97358260366970317</v>
      </c>
      <c r="Q90" s="130">
        <f t="shared" ref="Q90:AC90" si="54">Q75*$AH$15*$AF$6/10^9</f>
        <v>0.42153236374738212</v>
      </c>
      <c r="R90" s="130">
        <f t="shared" si="54"/>
        <v>9.8597156563605889E-3</v>
      </c>
      <c r="S90" s="130">
        <f t="shared" si="54"/>
        <v>2.9580976352109541E-5</v>
      </c>
      <c r="T90" s="130">
        <f t="shared" si="54"/>
        <v>6.209329660495498E-9</v>
      </c>
      <c r="U90" s="130">
        <f t="shared" si="54"/>
        <v>2.4369048307884749E-14</v>
      </c>
      <c r="V90" s="130">
        <f t="shared" si="54"/>
        <v>5.9880480019330307E-22</v>
      </c>
      <c r="W90" s="130">
        <f t="shared" si="54"/>
        <v>1.9481769835805805E-32</v>
      </c>
      <c r="X90" s="130">
        <f t="shared" si="54"/>
        <v>1.3269433060135962E-46</v>
      </c>
      <c r="Y90" s="130">
        <f t="shared" si="54"/>
        <v>1.8034220913515164E-65</v>
      </c>
      <c r="Z90" s="130">
        <f t="shared" si="54"/>
        <v>3.526852915840732E-90</v>
      </c>
      <c r="AA90" s="130">
        <f t="shared" si="54"/>
        <v>3.6014130478407919E-122</v>
      </c>
      <c r="AB90" s="130">
        <f t="shared" si="54"/>
        <v>6.4930216389831403E-163</v>
      </c>
      <c r="AC90" s="132">
        <f t="shared" si="54"/>
        <v>3.1615775636460901E-214</v>
      </c>
    </row>
    <row r="91" spans="1:29" x14ac:dyDescent="0.25">
      <c r="A91" s="177"/>
      <c r="C91" s="178" t="s">
        <v>27</v>
      </c>
      <c r="D91" s="134" t="s">
        <v>8</v>
      </c>
      <c r="E91" s="98">
        <f t="shared" ref="E91:E101" si="55">SUM(F91:AC91)</f>
        <v>25.28620981539196</v>
      </c>
      <c r="F91" s="53">
        <f t="shared" ref="F91:P91" si="56">F76*$AG$16*$AF$7/10^9</f>
        <v>1.6723807491231635</v>
      </c>
      <c r="G91" s="57">
        <f t="shared" si="56"/>
        <v>1.7034586837408232</v>
      </c>
      <c r="H91" s="57">
        <f t="shared" si="56"/>
        <v>1.7031549444266634</v>
      </c>
      <c r="I91" s="57">
        <f t="shared" si="56"/>
        <v>1.6801954241709223</v>
      </c>
      <c r="J91" s="57">
        <f t="shared" si="56"/>
        <v>1.6275296570379052</v>
      </c>
      <c r="K91" s="57">
        <f t="shared" si="56"/>
        <v>1.543871870941701</v>
      </c>
      <c r="L91" s="57">
        <f t="shared" si="56"/>
        <v>1.3882627932835951</v>
      </c>
      <c r="M91" s="57">
        <f t="shared" si="56"/>
        <v>1.2174391819596961</v>
      </c>
      <c r="N91" s="57">
        <f t="shared" si="56"/>
        <v>1.0389813799052419</v>
      </c>
      <c r="O91" s="57">
        <f t="shared" si="56"/>
        <v>0.86218442152817976</v>
      </c>
      <c r="P91" s="57">
        <f t="shared" si="56"/>
        <v>0.70854312605702219</v>
      </c>
      <c r="Q91" s="57">
        <f t="shared" ref="Q91:AC91" si="57">Q76*$AH$16*$AF$7/10^9</f>
        <v>2.2681801995280213</v>
      </c>
      <c r="R91" s="57">
        <f t="shared" si="57"/>
        <v>1.9070926718111885</v>
      </c>
      <c r="S91" s="57">
        <f t="shared" si="57"/>
        <v>1.5226124945853676</v>
      </c>
      <c r="T91" s="57">
        <f t="shared" si="57"/>
        <v>0.83355478704281649</v>
      </c>
      <c r="U91" s="57">
        <f t="shared" si="57"/>
        <v>0.64761718123796863</v>
      </c>
      <c r="V91" s="57">
        <f t="shared" si="57"/>
        <v>0.55474466489666041</v>
      </c>
      <c r="W91" s="57">
        <f t="shared" si="57"/>
        <v>0.57317667014816642</v>
      </c>
      <c r="X91" s="57">
        <f t="shared" si="57"/>
        <v>0.49162455970068536</v>
      </c>
      <c r="Y91" s="57">
        <f t="shared" si="57"/>
        <v>0.44330922625236674</v>
      </c>
      <c r="Z91" s="57">
        <f t="shared" si="57"/>
        <v>0.31992995657696932</v>
      </c>
      <c r="AA91" s="57">
        <f t="shared" si="57"/>
        <v>0.25263874657333607</v>
      </c>
      <c r="AB91" s="57">
        <f t="shared" si="57"/>
        <v>0.17774093091685236</v>
      </c>
      <c r="AC91" s="61">
        <f t="shared" si="57"/>
        <v>0.14798549394664989</v>
      </c>
    </row>
    <row r="92" spans="1:29" x14ac:dyDescent="0.25">
      <c r="A92" s="177"/>
      <c r="C92" s="179"/>
      <c r="D92" s="135" t="s">
        <v>9</v>
      </c>
      <c r="E92" s="103">
        <f t="shared" si="55"/>
        <v>27.015955140517409</v>
      </c>
      <c r="F92" s="54">
        <f t="shared" ref="F92:P92" si="58">F77*$AG$17*$AF$7/10^9</f>
        <v>2.0204225935041822</v>
      </c>
      <c r="G92" s="58">
        <f t="shared" si="58"/>
        <v>2.0579682070218448</v>
      </c>
      <c r="H92" s="58">
        <f t="shared" si="58"/>
        <v>2.0576012560310586</v>
      </c>
      <c r="I92" s="58">
        <f t="shared" si="58"/>
        <v>2.0298635931304081</v>
      </c>
      <c r="J92" s="58">
        <f t="shared" si="58"/>
        <v>1.9662374685917428</v>
      </c>
      <c r="K92" s="58">
        <f t="shared" si="58"/>
        <v>1.8651695262347581</v>
      </c>
      <c r="L92" s="58">
        <f t="shared" si="58"/>
        <v>1.6771763934391182</v>
      </c>
      <c r="M92" s="58">
        <f t="shared" si="58"/>
        <v>1.4708024059343359</v>
      </c>
      <c r="N92" s="58">
        <f t="shared" si="58"/>
        <v>1.2552054640017294</v>
      </c>
      <c r="O92" s="58">
        <f t="shared" si="58"/>
        <v>1.0416150065923637</v>
      </c>
      <c r="P92" s="58">
        <f t="shared" si="58"/>
        <v>0.85599917429584127</v>
      </c>
      <c r="Q92" s="58">
        <f t="shared" ref="Q92:AC92" si="59">Q77*$AH$17*$AF$7/10^9</f>
        <v>2.3291826009823198</v>
      </c>
      <c r="R92" s="58">
        <f t="shared" si="59"/>
        <v>1.9583836727645456</v>
      </c>
      <c r="S92" s="58">
        <f t="shared" si="59"/>
        <v>1.5635629528749495</v>
      </c>
      <c r="T92" s="58">
        <f t="shared" si="59"/>
        <v>0.8559731309486136</v>
      </c>
      <c r="U92" s="58">
        <f t="shared" si="59"/>
        <v>0.66503475823947911</v>
      </c>
      <c r="V92" s="58">
        <f t="shared" si="59"/>
        <v>0.44243439531635498</v>
      </c>
      <c r="W92" s="58">
        <f t="shared" si="59"/>
        <v>0.35489843137941252</v>
      </c>
      <c r="X92" s="58">
        <f t="shared" si="59"/>
        <v>0.23364335510527623</v>
      </c>
      <c r="Y92" s="58">
        <f t="shared" si="59"/>
        <v>0.15811028836991858</v>
      </c>
      <c r="Z92" s="58">
        <f t="shared" si="59"/>
        <v>8.2305631982456814E-2</v>
      </c>
      <c r="AA92" s="58">
        <f t="shared" si="59"/>
        <v>4.3642009964683759E-2</v>
      </c>
      <c r="AB92" s="58">
        <f t="shared" si="59"/>
        <v>1.777409309168522E-2</v>
      </c>
      <c r="AC92" s="62">
        <f t="shared" si="59"/>
        <v>1.2948730720331866E-2</v>
      </c>
    </row>
    <row r="93" spans="1:29" x14ac:dyDescent="0.25">
      <c r="A93" s="177"/>
      <c r="C93" s="180"/>
      <c r="D93" s="137" t="s">
        <v>10</v>
      </c>
      <c r="E93" s="138">
        <f t="shared" si="55"/>
        <v>10.026407687422298</v>
      </c>
      <c r="F93" s="139">
        <f t="shared" ref="F93:P93" si="60">F78*$AG$18*$AF$7/10^9</f>
        <v>0.69512158276512925</v>
      </c>
      <c r="G93" s="140">
        <f t="shared" si="60"/>
        <v>0.70803906170156361</v>
      </c>
      <c r="H93" s="140">
        <f t="shared" si="60"/>
        <v>0.70791281308687626</v>
      </c>
      <c r="I93" s="140">
        <f t="shared" si="60"/>
        <v>0.69836973620796206</v>
      </c>
      <c r="J93" s="140">
        <f t="shared" si="60"/>
        <v>0.6764793195512071</v>
      </c>
      <c r="K93" s="140">
        <f t="shared" si="60"/>
        <v>0.64170713462124418</v>
      </c>
      <c r="L93" s="140">
        <f t="shared" si="60"/>
        <v>0.5770285448856014</v>
      </c>
      <c r="M93" s="140">
        <f t="shared" si="60"/>
        <v>0.50602606585121801</v>
      </c>
      <c r="N93" s="140">
        <f t="shared" si="60"/>
        <v>0.43185045130535699</v>
      </c>
      <c r="O93" s="140">
        <f t="shared" si="60"/>
        <v>0.35836516298237281</v>
      </c>
      <c r="P93" s="140">
        <f t="shared" si="60"/>
        <v>0.29450447782321204</v>
      </c>
      <c r="Q93" s="140">
        <f t="shared" ref="Q93:AC93" si="61">Q78*$AH$18*$AF$7/10^9</f>
        <v>0.94276438611189117</v>
      </c>
      <c r="R93" s="140">
        <f t="shared" si="61"/>
        <v>0.79267910564279209</v>
      </c>
      <c r="S93" s="140">
        <f t="shared" si="61"/>
        <v>0.63287071902081271</v>
      </c>
      <c r="T93" s="140">
        <f t="shared" si="61"/>
        <v>0.3464653149077721</v>
      </c>
      <c r="U93" s="140">
        <f t="shared" si="61"/>
        <v>0.26918073547788429</v>
      </c>
      <c r="V93" s="140">
        <f t="shared" si="61"/>
        <v>0.1939904656387095</v>
      </c>
      <c r="W93" s="140">
        <f t="shared" si="61"/>
        <v>0.171167827523699</v>
      </c>
      <c r="X93" s="140">
        <f t="shared" si="61"/>
        <v>0.12655681734869129</v>
      </c>
      <c r="Y93" s="140">
        <f t="shared" si="61"/>
        <v>9.9069104738113534E-2</v>
      </c>
      <c r="Z93" s="140">
        <f t="shared" si="61"/>
        <v>6.2392979083475311E-2</v>
      </c>
      <c r="AA93" s="140">
        <f t="shared" si="61"/>
        <v>4.3157098742853943E-2</v>
      </c>
      <c r="AB93" s="140">
        <f t="shared" si="61"/>
        <v>2.6661139637527843E-2</v>
      </c>
      <c r="AC93" s="141">
        <f t="shared" si="61"/>
        <v>2.4047642766330604E-2</v>
      </c>
    </row>
    <row r="94" spans="1:29" x14ac:dyDescent="0.25">
      <c r="A94" s="177"/>
      <c r="C94" s="178" t="s">
        <v>26</v>
      </c>
      <c r="D94" s="134" t="s">
        <v>8</v>
      </c>
      <c r="E94" s="98">
        <f t="shared" si="55"/>
        <v>14.317281898788812</v>
      </c>
      <c r="F94" s="53">
        <f t="shared" ref="F94:P94" si="62">F79*$AG$19*$AF$8/10^9</f>
        <v>1.3626533890752555</v>
      </c>
      <c r="G94" s="57">
        <f t="shared" si="62"/>
        <v>1.4306371636120665</v>
      </c>
      <c r="H94" s="57">
        <f t="shared" si="62"/>
        <v>1.481740327248646</v>
      </c>
      <c r="I94" s="57">
        <f t="shared" si="62"/>
        <v>1.5164780170989989</v>
      </c>
      <c r="J94" s="57">
        <f t="shared" si="62"/>
        <v>1.5172036466465448</v>
      </c>
      <c r="K94" s="57">
        <f t="shared" si="62"/>
        <v>1.4701706922749986</v>
      </c>
      <c r="L94" s="57">
        <f t="shared" si="62"/>
        <v>1.3224784271451528</v>
      </c>
      <c r="M94" s="57">
        <f t="shared" si="62"/>
        <v>1.1308625033792126</v>
      </c>
      <c r="N94" s="57">
        <f t="shared" si="62"/>
        <v>0.90984157698540358</v>
      </c>
      <c r="O94" s="57">
        <f t="shared" si="62"/>
        <v>0.6821912677869455</v>
      </c>
      <c r="P94" s="57">
        <f t="shared" si="62"/>
        <v>0.48329842013558927</v>
      </c>
      <c r="Q94" s="57">
        <f t="shared" ref="Q94:AC94" si="63">Q79*$AH$19*$AF$8/10^9</f>
        <v>0.46600006714383169</v>
      </c>
      <c r="R94" s="57">
        <f t="shared" si="63"/>
        <v>0.27223623584276352</v>
      </c>
      <c r="S94" s="57">
        <f t="shared" si="63"/>
        <v>0.14291781069796947</v>
      </c>
      <c r="T94" s="57">
        <f t="shared" si="63"/>
        <v>6.6834607255838646E-2</v>
      </c>
      <c r="U94" s="57">
        <f t="shared" si="63"/>
        <v>3.2979042761030461E-2</v>
      </c>
      <c r="V94" s="57">
        <f t="shared" si="63"/>
        <v>1.5561731813068516E-2</v>
      </c>
      <c r="W94" s="57">
        <f t="shared" si="63"/>
        <v>7.6460155300204519E-3</v>
      </c>
      <c r="X94" s="57">
        <f t="shared" si="63"/>
        <v>3.6744125091421383E-3</v>
      </c>
      <c r="Y94" s="57">
        <f t="shared" si="63"/>
        <v>1.4045134821740364E-3</v>
      </c>
      <c r="Z94" s="57">
        <f t="shared" si="63"/>
        <v>3.5590737750411123E-4</v>
      </c>
      <c r="AA94" s="57">
        <f t="shared" si="63"/>
        <v>9.0298540387308829E-5</v>
      </c>
      <c r="AB94" s="57">
        <f t="shared" si="63"/>
        <v>2.0832232760844293E-5</v>
      </c>
      <c r="AC94" s="61">
        <f t="shared" si="63"/>
        <v>4.9922135067970503E-6</v>
      </c>
    </row>
    <row r="95" spans="1:29" x14ac:dyDescent="0.25">
      <c r="A95" s="177"/>
      <c r="C95" s="179"/>
      <c r="D95" s="135" t="s">
        <v>9</v>
      </c>
      <c r="E95" s="103">
        <f t="shared" si="55"/>
        <v>17.390151579461158</v>
      </c>
      <c r="F95" s="54">
        <f t="shared" ref="F95:P95" si="64">F80*$AG$20*$AF$8/10^9</f>
        <v>1.4232603050021444</v>
      </c>
      <c r="G95" s="58">
        <f t="shared" si="64"/>
        <v>1.5012309757393134</v>
      </c>
      <c r="H95" s="58">
        <f t="shared" si="64"/>
        <v>1.5620087806604599</v>
      </c>
      <c r="I95" s="58">
        <f t="shared" si="64"/>
        <v>1.6058894027372699</v>
      </c>
      <c r="J95" s="58">
        <f t="shared" si="64"/>
        <v>1.6138635660915612</v>
      </c>
      <c r="K95" s="58">
        <f t="shared" si="64"/>
        <v>1.5707602139433472</v>
      </c>
      <c r="L95" s="58">
        <f t="shared" si="64"/>
        <v>1.4191429874030899</v>
      </c>
      <c r="M95" s="58">
        <f t="shared" si="64"/>
        <v>1.2187636239510322</v>
      </c>
      <c r="N95" s="58">
        <f t="shared" si="64"/>
        <v>0.98474711246486879</v>
      </c>
      <c r="O95" s="58">
        <f t="shared" si="64"/>
        <v>0.74146716236974863</v>
      </c>
      <c r="P95" s="58">
        <f t="shared" si="64"/>
        <v>0.52747995870735709</v>
      </c>
      <c r="Q95" s="58">
        <f t="shared" ref="Q95:AC95" si="65">Q80*$AH$20*$AF$8/10^9</f>
        <v>1.1969364121204371</v>
      </c>
      <c r="R95" s="58">
        <f t="shared" si="65"/>
        <v>0.86816619668119088</v>
      </c>
      <c r="S95" s="58">
        <f t="shared" si="65"/>
        <v>0.55477521520307893</v>
      </c>
      <c r="T95" s="58">
        <f t="shared" si="65"/>
        <v>0.31618710465616412</v>
      </c>
      <c r="U95" s="58">
        <f t="shared" si="65"/>
        <v>0.1566285746393323</v>
      </c>
      <c r="V95" s="58">
        <f t="shared" si="65"/>
        <v>7.5036864578323925E-2</v>
      </c>
      <c r="W95" s="58">
        <f t="shared" si="65"/>
        <v>3.6062074786696957E-2</v>
      </c>
      <c r="X95" s="58">
        <f t="shared" si="65"/>
        <v>1.2454163397043708E-2</v>
      </c>
      <c r="Y95" s="58">
        <f t="shared" si="65"/>
        <v>3.916312258125154E-3</v>
      </c>
      <c r="Z95" s="58">
        <f t="shared" si="65"/>
        <v>1.0512367452920799E-3</v>
      </c>
      <c r="AA95" s="58">
        <f t="shared" si="65"/>
        <v>2.5714203537781919E-4</v>
      </c>
      <c r="AB95" s="58">
        <f t="shared" si="65"/>
        <v>5.3881348689303662E-5</v>
      </c>
      <c r="AC95" s="62">
        <f t="shared" si="65"/>
        <v>1.2311941220251525E-5</v>
      </c>
    </row>
    <row r="96" spans="1:29" x14ac:dyDescent="0.25">
      <c r="A96" s="177"/>
      <c r="C96" s="180"/>
      <c r="D96" s="137" t="s">
        <v>10</v>
      </c>
      <c r="E96" s="138">
        <f t="shared" si="55"/>
        <v>0.27806063374640466</v>
      </c>
      <c r="F96" s="139">
        <f t="shared" ref="F96:P96" si="66">F81*$AG$21*$AF$8/10^9</f>
        <v>2.4565485020746704E-2</v>
      </c>
      <c r="G96" s="140">
        <f t="shared" si="66"/>
        <v>2.5843774620444536E-2</v>
      </c>
      <c r="H96" s="140">
        <f t="shared" si="66"/>
        <v>2.6821064959274402E-2</v>
      </c>
      <c r="I96" s="140">
        <f t="shared" si="66"/>
        <v>2.7504808461235347E-2</v>
      </c>
      <c r="J96" s="140">
        <f t="shared" si="66"/>
        <v>2.7572504906817057E-2</v>
      </c>
      <c r="K96" s="140">
        <f t="shared" si="66"/>
        <v>2.6770182295139368E-2</v>
      </c>
      <c r="L96" s="140">
        <f t="shared" si="66"/>
        <v>2.4127643186847979E-2</v>
      </c>
      <c r="M96" s="140">
        <f t="shared" si="66"/>
        <v>2.0671428511692791E-2</v>
      </c>
      <c r="N96" s="140">
        <f t="shared" si="66"/>
        <v>1.6662977707596768E-2</v>
      </c>
      <c r="O96" s="140">
        <f t="shared" si="66"/>
        <v>1.2517310650663829E-2</v>
      </c>
      <c r="P96" s="140">
        <f t="shared" si="66"/>
        <v>8.8844449754562731E-3</v>
      </c>
      <c r="Q96" s="140">
        <f t="shared" ref="Q96:AC96" si="67">Q81*$AH$21*$AF$8/10^9</f>
        <v>8.5822880689383919E-3</v>
      </c>
      <c r="R96" s="140">
        <f t="shared" si="67"/>
        <v>1.1234919516210029E-2</v>
      </c>
      <c r="S96" s="140">
        <f t="shared" si="67"/>
        <v>6.5418872455643767E-3</v>
      </c>
      <c r="T96" s="140">
        <f t="shared" si="67"/>
        <v>5.2001892850020714E-3</v>
      </c>
      <c r="U96" s="140">
        <f t="shared" si="67"/>
        <v>2.5722035091078166E-3</v>
      </c>
      <c r="V96" s="140">
        <f t="shared" si="67"/>
        <v>1.2239235611793456E-3</v>
      </c>
      <c r="W96" s="140">
        <f t="shared" si="67"/>
        <v>3.915485604441527E-4</v>
      </c>
      <c r="X96" s="140">
        <f t="shared" si="67"/>
        <v>2.3689932359369451E-4</v>
      </c>
      <c r="Y96" s="140">
        <f t="shared" si="67"/>
        <v>1.107388918655869E-4</v>
      </c>
      <c r="Z96" s="140">
        <f t="shared" si="67"/>
        <v>2.141143719580134E-5</v>
      </c>
      <c r="AA96" s="140">
        <f t="shared" si="67"/>
        <v>2.2711892738033056E-6</v>
      </c>
      <c r="AB96" s="140">
        <f t="shared" si="67"/>
        <v>6.2042332093080272E-7</v>
      </c>
      <c r="AC96" s="141">
        <f t="shared" si="67"/>
        <v>1.0743879363866188E-7</v>
      </c>
    </row>
    <row r="97" spans="1:29" x14ac:dyDescent="0.25">
      <c r="A97" s="177"/>
      <c r="C97" s="178" t="s">
        <v>28</v>
      </c>
      <c r="D97" s="134" t="s">
        <v>8</v>
      </c>
      <c r="E97" s="98">
        <f t="shared" si="55"/>
        <v>0.51126023481531013</v>
      </c>
      <c r="F97" s="53">
        <f t="shared" ref="F97:P97" si="68">F82*$AG$22*$AF$9/10^9</f>
        <v>0.1036192261691934</v>
      </c>
      <c r="G97" s="57">
        <f t="shared" si="68"/>
        <v>0.10698063435259193</v>
      </c>
      <c r="H97" s="57">
        <f t="shared" si="68"/>
        <v>9.7080332784316895E-2</v>
      </c>
      <c r="I97" s="57">
        <f t="shared" si="68"/>
        <v>7.7875302503743471E-2</v>
      </c>
      <c r="J97" s="57">
        <f t="shared" si="68"/>
        <v>5.5338315585288171E-2</v>
      </c>
      <c r="K97" s="57">
        <f t="shared" si="68"/>
        <v>3.491826819017152E-2</v>
      </c>
      <c r="L97" s="57">
        <f t="shared" si="68"/>
        <v>1.9305730034384683E-2</v>
      </c>
      <c r="M97" s="57">
        <f t="shared" si="68"/>
        <v>9.4971402691371859E-3</v>
      </c>
      <c r="N97" s="57">
        <f t="shared" si="68"/>
        <v>4.1542414003430325E-3</v>
      </c>
      <c r="O97" s="57">
        <f t="shared" si="68"/>
        <v>1.613619865342358E-3</v>
      </c>
      <c r="P97" s="57">
        <f t="shared" si="68"/>
        <v>5.6165998969314628E-4</v>
      </c>
      <c r="Q97" s="57">
        <f t="shared" ref="Q97:AC97" si="69">Q82*$AH$22*$AF$9/10^9</f>
        <v>2.4319938320237084E-4</v>
      </c>
      <c r="R97" s="57">
        <f t="shared" si="69"/>
        <v>5.8448218164627179E-5</v>
      </c>
      <c r="S97" s="57">
        <f t="shared" si="69"/>
        <v>1.1900390571424723E-5</v>
      </c>
      <c r="T97" s="57">
        <f t="shared" si="69"/>
        <v>1.8605108266732185E-6</v>
      </c>
      <c r="U97" s="57">
        <f t="shared" si="69"/>
        <v>2.8027018717524699E-7</v>
      </c>
      <c r="V97" s="57">
        <f t="shared" si="69"/>
        <v>6.0841603239773321E-8</v>
      </c>
      <c r="W97" s="57">
        <f t="shared" si="69"/>
        <v>1.1612273369284153E-8</v>
      </c>
      <c r="X97" s="57">
        <f t="shared" si="69"/>
        <v>2.0908977550741207E-9</v>
      </c>
      <c r="Y97" s="57">
        <f t="shared" si="69"/>
        <v>3.2269572826535566E-10</v>
      </c>
      <c r="Z97" s="57">
        <f t="shared" si="69"/>
        <v>3.0681981044693354E-11</v>
      </c>
      <c r="AA97" s="57">
        <f t="shared" si="69"/>
        <v>0</v>
      </c>
      <c r="AB97" s="57">
        <f t="shared" si="69"/>
        <v>0</v>
      </c>
      <c r="AC97" s="61">
        <f t="shared" si="69"/>
        <v>0</v>
      </c>
    </row>
    <row r="98" spans="1:29" x14ac:dyDescent="0.25">
      <c r="A98" s="177"/>
      <c r="C98" s="179"/>
      <c r="D98" s="135" t="s">
        <v>9</v>
      </c>
      <c r="E98" s="103">
        <f t="shared" si="55"/>
        <v>52.310780437277927</v>
      </c>
      <c r="F98" s="54">
        <f t="shared" ref="F98:P98" si="70">F83*$AG$23*$AF$9/10^9</f>
        <v>13.125101981431005</v>
      </c>
      <c r="G98" s="58">
        <f t="shared" si="70"/>
        <v>12.073370032647734</v>
      </c>
      <c r="H98" s="58">
        <f t="shared" si="70"/>
        <v>9.8856966325468552</v>
      </c>
      <c r="I98" s="58">
        <f t="shared" si="70"/>
        <v>7.2287303698131344</v>
      </c>
      <c r="J98" s="58">
        <f t="shared" si="70"/>
        <v>4.7220309382877677</v>
      </c>
      <c r="K98" s="58">
        <f t="shared" si="70"/>
        <v>2.7584180319404186</v>
      </c>
      <c r="L98" s="58">
        <f t="shared" si="70"/>
        <v>1.4203776628092253</v>
      </c>
      <c r="M98" s="58">
        <f t="shared" si="70"/>
        <v>0.65412953709712007</v>
      </c>
      <c r="N98" s="58">
        <f t="shared" si="70"/>
        <v>0.26907110966503384</v>
      </c>
      <c r="O98" s="58">
        <f t="shared" si="70"/>
        <v>9.867192739794603E-2</v>
      </c>
      <c r="P98" s="58">
        <f t="shared" si="70"/>
        <v>3.2538545139328925E-2</v>
      </c>
      <c r="Q98" s="58">
        <f t="shared" ref="Q98:AC98" si="71">Q83*$AH$23*$AF$9/10^9</f>
        <v>3.138200557842611E-2</v>
      </c>
      <c r="R98" s="58">
        <f t="shared" si="71"/>
        <v>8.6323098592700157E-3</v>
      </c>
      <c r="S98" s="58">
        <f t="shared" si="71"/>
        <v>2.1140816834653011E-3</v>
      </c>
      <c r="T98" s="58">
        <f t="shared" si="71"/>
        <v>4.1390828658875636E-4</v>
      </c>
      <c r="U98" s="58">
        <f t="shared" si="71"/>
        <v>8.3205211817650443E-5</v>
      </c>
      <c r="V98" s="58">
        <f t="shared" si="71"/>
        <v>1.5196665181835516E-5</v>
      </c>
      <c r="W98" s="58">
        <f t="shared" si="71"/>
        <v>2.5041344016734065E-6</v>
      </c>
      <c r="X98" s="58">
        <f t="shared" si="71"/>
        <v>3.9680735223952492E-7</v>
      </c>
      <c r="Y98" s="58">
        <f t="shared" si="71"/>
        <v>5.4695992694977007E-8</v>
      </c>
      <c r="Z98" s="58">
        <f t="shared" si="71"/>
        <v>5.5798626856848184E-9</v>
      </c>
      <c r="AA98" s="58">
        <f t="shared" si="71"/>
        <v>0</v>
      </c>
      <c r="AB98" s="58">
        <f t="shared" si="71"/>
        <v>0</v>
      </c>
      <c r="AC98" s="62">
        <f t="shared" si="71"/>
        <v>0</v>
      </c>
    </row>
    <row r="99" spans="1:29" x14ac:dyDescent="0.25">
      <c r="A99" s="177"/>
      <c r="C99" s="180"/>
      <c r="D99" s="137" t="s">
        <v>10</v>
      </c>
      <c r="E99" s="138">
        <f t="shared" si="55"/>
        <v>1.6511472846423789</v>
      </c>
      <c r="F99" s="139">
        <f t="shared" ref="F99:P99" si="72">F84*$AG$24*$AF$9/10^9</f>
        <v>0.41447690467676868</v>
      </c>
      <c r="G99" s="140">
        <f t="shared" si="72"/>
        <v>0.38126431682045475</v>
      </c>
      <c r="H99" s="140">
        <f t="shared" si="72"/>
        <v>0.31217989365937437</v>
      </c>
      <c r="I99" s="140">
        <f t="shared" si="72"/>
        <v>0.22827569588883584</v>
      </c>
      <c r="J99" s="140">
        <f t="shared" si="72"/>
        <v>0.14911676647224528</v>
      </c>
      <c r="K99" s="140">
        <f t="shared" si="72"/>
        <v>8.7107937850750078E-2</v>
      </c>
      <c r="L99" s="140">
        <f t="shared" si="72"/>
        <v>4.4854031457133445E-2</v>
      </c>
      <c r="M99" s="140">
        <f t="shared" si="72"/>
        <v>2.0656722224119586E-2</v>
      </c>
      <c r="N99" s="140">
        <f t="shared" si="72"/>
        <v>8.4969824104747533E-3</v>
      </c>
      <c r="O99" s="140">
        <f t="shared" si="72"/>
        <v>3.1159556020404016E-3</v>
      </c>
      <c r="P99" s="140">
        <f t="shared" si="72"/>
        <v>1.0275330043998611E-3</v>
      </c>
      <c r="Q99" s="140">
        <f t="shared" ref="Q99:AC99" si="73">Q84*$AH$24*$AF$9/10^9</f>
        <v>4.2283123305668873E-4</v>
      </c>
      <c r="R99" s="140">
        <f t="shared" si="73"/>
        <v>1.1630901705121707E-4</v>
      </c>
      <c r="S99" s="140">
        <f t="shared" si="73"/>
        <v>2.8484468998269322E-5</v>
      </c>
      <c r="T99" s="140">
        <f t="shared" si="73"/>
        <v>5.5768695456169287E-6</v>
      </c>
      <c r="U99" s="140">
        <f t="shared" si="73"/>
        <v>1.1210807487009744E-6</v>
      </c>
      <c r="V99" s="140">
        <f t="shared" si="73"/>
        <v>1.8877090586941104E-7</v>
      </c>
      <c r="W99" s="140">
        <f t="shared" si="73"/>
        <v>2.8478624525326481E-8</v>
      </c>
      <c r="X99" s="140">
        <f t="shared" si="73"/>
        <v>4.0974365229118115E-9</v>
      </c>
      <c r="Y99" s="140">
        <f t="shared" si="73"/>
        <v>5.0768582441747454E-10</v>
      </c>
      <c r="Z99" s="140">
        <f t="shared" si="73"/>
        <v>5.1728298620805433E-11</v>
      </c>
      <c r="AA99" s="140">
        <f t="shared" si="73"/>
        <v>0</v>
      </c>
      <c r="AB99" s="140">
        <f t="shared" si="73"/>
        <v>0</v>
      </c>
      <c r="AC99" s="141">
        <f t="shared" si="73"/>
        <v>0</v>
      </c>
    </row>
    <row r="100" spans="1:29" x14ac:dyDescent="0.25">
      <c r="A100" s="177"/>
      <c r="C100" s="178" t="s">
        <v>32</v>
      </c>
      <c r="D100" s="135" t="s">
        <v>9</v>
      </c>
      <c r="E100" s="103">
        <f t="shared" si="55"/>
        <v>219.45927646966643</v>
      </c>
      <c r="F100" s="54">
        <f t="shared" ref="F100:P100" si="74">F85*$AG$25*$AF$10/10^9</f>
        <v>24.46581517410943</v>
      </c>
      <c r="G100" s="58">
        <f t="shared" si="74"/>
        <v>24.403630771666727</v>
      </c>
      <c r="H100" s="58">
        <f t="shared" si="74"/>
        <v>24.161360143957783</v>
      </c>
      <c r="I100" s="58">
        <f t="shared" si="74"/>
        <v>23.54252086133835</v>
      </c>
      <c r="J100" s="58">
        <f t="shared" si="74"/>
        <v>22.493464510035437</v>
      </c>
      <c r="K100" s="58">
        <f t="shared" si="74"/>
        <v>20.978675206485963</v>
      </c>
      <c r="L100" s="58">
        <f t="shared" si="74"/>
        <v>18.421737897401773</v>
      </c>
      <c r="M100" s="58">
        <f t="shared" si="74"/>
        <v>15.212618564770345</v>
      </c>
      <c r="N100" s="58">
        <f t="shared" si="74"/>
        <v>11.556149760362979</v>
      </c>
      <c r="O100" s="58">
        <f t="shared" si="74"/>
        <v>7.6146877470995395</v>
      </c>
      <c r="P100" s="58">
        <f t="shared" si="74"/>
        <v>4.2866148941813114</v>
      </c>
      <c r="Q100" s="58">
        <f t="shared" ref="Q100:AC100" si="75">Q85*$AH$25*$AF$10/10^9</f>
        <v>15.202332931244769</v>
      </c>
      <c r="R100" s="58">
        <f t="shared" si="75"/>
        <v>6.1302542746002251</v>
      </c>
      <c r="S100" s="58">
        <f t="shared" si="75"/>
        <v>0.98941373241181518</v>
      </c>
      <c r="T100" s="58">
        <f t="shared" si="75"/>
        <v>0</v>
      </c>
      <c r="U100" s="58">
        <f t="shared" si="75"/>
        <v>0</v>
      </c>
      <c r="V100" s="58">
        <f t="shared" si="75"/>
        <v>0</v>
      </c>
      <c r="W100" s="58">
        <f t="shared" si="75"/>
        <v>0</v>
      </c>
      <c r="X100" s="58">
        <f t="shared" si="75"/>
        <v>0</v>
      </c>
      <c r="Y100" s="58">
        <f t="shared" si="75"/>
        <v>0</v>
      </c>
      <c r="Z100" s="58">
        <f t="shared" si="75"/>
        <v>0</v>
      </c>
      <c r="AA100" s="58">
        <f t="shared" si="75"/>
        <v>0</v>
      </c>
      <c r="AB100" s="58">
        <f t="shared" si="75"/>
        <v>0</v>
      </c>
      <c r="AC100" s="62">
        <f t="shared" si="75"/>
        <v>0</v>
      </c>
    </row>
    <row r="101" spans="1:29" x14ac:dyDescent="0.25">
      <c r="A101" s="177"/>
      <c r="C101" s="180"/>
      <c r="D101" s="137" t="s">
        <v>10</v>
      </c>
      <c r="E101" s="138">
        <f t="shared" si="55"/>
        <v>4.4774866998119141</v>
      </c>
      <c r="F101" s="139">
        <f t="shared" ref="F101:P101" si="76">F86*$AG$26*$AF$10/10^9</f>
        <v>0.4993023504920292</v>
      </c>
      <c r="G101" s="140">
        <f t="shared" si="76"/>
        <v>0.49800219298987786</v>
      </c>
      <c r="H101" s="140">
        <f t="shared" si="76"/>
        <v>0.49302746889595744</v>
      </c>
      <c r="I101" s="140">
        <f t="shared" si="76"/>
        <v>0.48036976827999872</v>
      </c>
      <c r="J101" s="140">
        <f t="shared" si="76"/>
        <v>0.45893592968588842</v>
      </c>
      <c r="K101" s="140">
        <f t="shared" si="76"/>
        <v>0.42800299571089523</v>
      </c>
      <c r="L101" s="140">
        <f t="shared" si="76"/>
        <v>0.37581354446026599</v>
      </c>
      <c r="M101" s="140">
        <f t="shared" si="76"/>
        <v>0.31032654254368452</v>
      </c>
      <c r="N101" s="140">
        <f t="shared" si="76"/>
        <v>0.23572262203905864</v>
      </c>
      <c r="O101" s="140">
        <f t="shared" si="76"/>
        <v>0.15531499738845178</v>
      </c>
      <c r="P101" s="140">
        <f t="shared" si="76"/>
        <v>8.7427687952836272E-2</v>
      </c>
      <c r="Q101" s="140">
        <f t="shared" ref="Q101:AC101" si="77">Q86*$AH$26*$AF$10/10^9</f>
        <v>0.31004021682719651</v>
      </c>
      <c r="R101" s="140">
        <f t="shared" si="77"/>
        <v>0.12502201066818164</v>
      </c>
      <c r="S101" s="140">
        <f t="shared" si="77"/>
        <v>2.0178371877592152E-2</v>
      </c>
      <c r="T101" s="140">
        <f t="shared" si="77"/>
        <v>0</v>
      </c>
      <c r="U101" s="140">
        <f t="shared" si="77"/>
        <v>0</v>
      </c>
      <c r="V101" s="140">
        <f t="shared" si="77"/>
        <v>0</v>
      </c>
      <c r="W101" s="140">
        <f t="shared" si="77"/>
        <v>0</v>
      </c>
      <c r="X101" s="140">
        <f t="shared" si="77"/>
        <v>0</v>
      </c>
      <c r="Y101" s="140">
        <f t="shared" si="77"/>
        <v>0</v>
      </c>
      <c r="Z101" s="140">
        <f t="shared" si="77"/>
        <v>0</v>
      </c>
      <c r="AA101" s="140">
        <f t="shared" si="77"/>
        <v>0</v>
      </c>
      <c r="AB101" s="140">
        <f t="shared" si="77"/>
        <v>0</v>
      </c>
      <c r="AC101" s="141">
        <f t="shared" si="77"/>
        <v>0</v>
      </c>
    </row>
    <row r="102" spans="1:29" x14ac:dyDescent="0.25">
      <c r="E102" s="131"/>
    </row>
    <row r="103" spans="1:29" x14ac:dyDescent="0.25">
      <c r="C103" s="2" t="s">
        <v>165</v>
      </c>
      <c r="E103" s="131"/>
      <c r="F103" s="2" t="s">
        <v>166</v>
      </c>
    </row>
    <row r="104" spans="1:29" x14ac:dyDescent="0.25">
      <c r="C104" s="122" t="s">
        <v>30</v>
      </c>
      <c r="D104" s="122" t="s">
        <v>120</v>
      </c>
      <c r="E104" s="122" t="s">
        <v>168</v>
      </c>
      <c r="F104" s="122" t="s">
        <v>169</v>
      </c>
      <c r="G104" s="122" t="s">
        <v>170</v>
      </c>
      <c r="H104" s="122" t="s">
        <v>171</v>
      </c>
      <c r="I104" s="122" t="s">
        <v>172</v>
      </c>
      <c r="J104" s="122" t="s">
        <v>173</v>
      </c>
      <c r="K104" s="122" t="s">
        <v>174</v>
      </c>
      <c r="L104" s="122" t="s">
        <v>175</v>
      </c>
      <c r="M104" s="122" t="s">
        <v>176</v>
      </c>
      <c r="N104" s="122" t="s">
        <v>177</v>
      </c>
      <c r="O104" s="122" t="s">
        <v>178</v>
      </c>
      <c r="P104" s="122" t="s">
        <v>179</v>
      </c>
      <c r="Q104" s="122" t="s">
        <v>180</v>
      </c>
      <c r="R104" s="122" t="s">
        <v>181</v>
      </c>
      <c r="S104" s="122" t="s">
        <v>182</v>
      </c>
      <c r="T104" s="122" t="s">
        <v>183</v>
      </c>
      <c r="U104" s="122" t="s">
        <v>184</v>
      </c>
      <c r="V104" s="122" t="s">
        <v>185</v>
      </c>
      <c r="W104" s="122" t="s">
        <v>186</v>
      </c>
      <c r="X104" s="122" t="s">
        <v>187</v>
      </c>
      <c r="Y104" s="122" t="s">
        <v>188</v>
      </c>
      <c r="Z104" s="122" t="s">
        <v>189</v>
      </c>
      <c r="AA104" s="122" t="s">
        <v>190</v>
      </c>
      <c r="AB104" s="122" t="s">
        <v>191</v>
      </c>
      <c r="AC104" s="122" t="s">
        <v>192</v>
      </c>
    </row>
    <row r="105" spans="1:29" ht="15" customHeight="1" x14ac:dyDescent="0.25">
      <c r="A105" s="163" t="s">
        <v>17</v>
      </c>
      <c r="C105" s="126" t="s">
        <v>25</v>
      </c>
      <c r="D105" s="127" t="s">
        <v>8</v>
      </c>
      <c r="E105" s="128">
        <f>SUM(F105:AC105)</f>
        <v>126633283.60571146</v>
      </c>
      <c r="F105" s="129">
        <v>10237180.904089071</v>
      </c>
      <c r="G105" s="130">
        <v>11393733.983070897</v>
      </c>
      <c r="H105" s="130">
        <v>12686501.529297946</v>
      </c>
      <c r="I105" s="130">
        <v>14139949.967652103</v>
      </c>
      <c r="J105" s="130">
        <v>15673304.940422874</v>
      </c>
      <c r="K105" s="130">
        <v>16913792.106683642</v>
      </c>
      <c r="L105" s="130">
        <v>16474622.551614599</v>
      </c>
      <c r="M105" s="130">
        <v>14055579.743739882</v>
      </c>
      <c r="N105" s="130">
        <v>9514438.644278165</v>
      </c>
      <c r="O105" s="130">
        <v>4353644.7009778684</v>
      </c>
      <c r="P105" s="130">
        <v>1077251.4410516901</v>
      </c>
      <c r="Q105" s="130">
        <v>110686.35071550202</v>
      </c>
      <c r="R105" s="130">
        <v>2588.9730871271254</v>
      </c>
      <c r="S105" s="130">
        <v>7.7673996224374173</v>
      </c>
      <c r="T105" s="130">
        <v>1.6304514187234621E-3</v>
      </c>
      <c r="U105" s="130">
        <v>6.398846825497853E-9</v>
      </c>
      <c r="V105" s="130">
        <v>1.5723470799514305E-16</v>
      </c>
      <c r="W105" s="130">
        <v>5.1155408079104607E-27</v>
      </c>
      <c r="X105" s="130">
        <v>3.4842997781548336E-41</v>
      </c>
      <c r="Y105" s="130">
        <v>4.7354420978941439E-60</v>
      </c>
      <c r="Z105" s="130">
        <v>9.260842401146774E-85</v>
      </c>
      <c r="AA105" s="130">
        <v>9.4566230725663122E-117</v>
      </c>
      <c r="AB105" s="130">
        <v>1.7049435159539274E-157</v>
      </c>
      <c r="AC105" s="132">
        <v>8.3016990655955723E-209</v>
      </c>
    </row>
    <row r="106" spans="1:29" x14ac:dyDescent="0.25">
      <c r="A106" s="164"/>
      <c r="C106" s="178" t="s">
        <v>27</v>
      </c>
      <c r="D106" s="134" t="s">
        <v>8</v>
      </c>
      <c r="E106" s="98">
        <f t="shared" ref="E106:E116" si="78">SUM(F106:AC106)</f>
        <v>5069433.4424445601</v>
      </c>
      <c r="F106" s="53">
        <v>401847.41441894788</v>
      </c>
      <c r="G106" s="57">
        <v>422513.48819676699</v>
      </c>
      <c r="H106" s="57">
        <v>435544.18806204566</v>
      </c>
      <c r="I106" s="57">
        <v>442514.14915356034</v>
      </c>
      <c r="J106" s="57">
        <v>440997.98644254979</v>
      </c>
      <c r="K106" s="57">
        <v>429970.12154837314</v>
      </c>
      <c r="L106" s="57">
        <v>397029.23268656945</v>
      </c>
      <c r="M106" s="57">
        <v>357231.32425716682</v>
      </c>
      <c r="N106" s="57">
        <v>312543.46713218436</v>
      </c>
      <c r="O106" s="57">
        <v>265687.84631945466</v>
      </c>
      <c r="P106" s="57">
        <v>223507.99253778928</v>
      </c>
      <c r="Q106" s="57">
        <v>200687.23234767868</v>
      </c>
      <c r="R106" s="57">
        <v>172500.51257937739</v>
      </c>
      <c r="S106" s="57">
        <v>140707.33733940378</v>
      </c>
      <c r="T106" s="57">
        <v>78653.081993740852</v>
      </c>
      <c r="U106" s="57">
        <v>62360.826310829914</v>
      </c>
      <c r="V106" s="57">
        <v>53417.878179745836</v>
      </c>
      <c r="W106" s="57">
        <v>55192.746282924069</v>
      </c>
      <c r="X106" s="57">
        <v>47339.870938920118</v>
      </c>
      <c r="Y106" s="57">
        <v>42687.455585206233</v>
      </c>
      <c r="Z106" s="57">
        <v>30806.928895230554</v>
      </c>
      <c r="AA106" s="57">
        <v>24327.274585781037</v>
      </c>
      <c r="AB106" s="57">
        <v>17115.159452754197</v>
      </c>
      <c r="AC106" s="61">
        <v>14249.927197558969</v>
      </c>
    </row>
    <row r="107" spans="1:29" x14ac:dyDescent="0.25">
      <c r="A107" s="164"/>
      <c r="C107" s="179"/>
      <c r="D107" s="135" t="s">
        <v>9</v>
      </c>
      <c r="E107" s="103">
        <f t="shared" si="78"/>
        <v>5042555.8134371778</v>
      </c>
      <c r="F107" s="54">
        <v>412655.04659158469</v>
      </c>
      <c r="G107" s="136">
        <v>433876.93164460128</v>
      </c>
      <c r="H107" s="136">
        <v>447258.09043046209</v>
      </c>
      <c r="I107" s="136">
        <v>454415.50768825226</v>
      </c>
      <c r="J107" s="136">
        <v>452858.56798501412</v>
      </c>
      <c r="K107" s="136">
        <v>441534.11014747334</v>
      </c>
      <c r="L107" s="136">
        <v>407707.28050943546</v>
      </c>
      <c r="M107" s="136">
        <v>366839.01268462103</v>
      </c>
      <c r="N107" s="136">
        <v>320949.28165163175</v>
      </c>
      <c r="O107" s="136">
        <v>272833.4852180219</v>
      </c>
      <c r="P107" s="136">
        <v>229519.20994100606</v>
      </c>
      <c r="Q107" s="136">
        <v>206084.68847438885</v>
      </c>
      <c r="R107" s="136">
        <v>177139.89066830932</v>
      </c>
      <c r="S107" s="136">
        <v>144491.64225562246</v>
      </c>
      <c r="T107" s="136">
        <v>80768.446057142224</v>
      </c>
      <c r="U107" s="136">
        <v>64038.012348529512</v>
      </c>
      <c r="V107" s="136">
        <v>42603.215726177659</v>
      </c>
      <c r="W107" s="136">
        <v>34174.138794358456</v>
      </c>
      <c r="X107" s="136">
        <v>22498.15648582342</v>
      </c>
      <c r="Y107" s="136">
        <v>15224.871292240594</v>
      </c>
      <c r="Z107" s="136">
        <v>7925.4339896443735</v>
      </c>
      <c r="AA107" s="136">
        <v>4202.4082777740741</v>
      </c>
      <c r="AB107" s="136">
        <v>1711.5159452754187</v>
      </c>
      <c r="AC107" s="62">
        <v>1246.8686297864099</v>
      </c>
    </row>
    <row r="108" spans="1:29" x14ac:dyDescent="0.25">
      <c r="A108" s="164"/>
      <c r="C108" s="180"/>
      <c r="D108" s="137" t="s">
        <v>10</v>
      </c>
      <c r="E108" s="138">
        <f t="shared" si="78"/>
        <v>2060517.5902574447</v>
      </c>
      <c r="F108" s="139">
        <v>167027.04266802236</v>
      </c>
      <c r="G108" s="140">
        <v>175616.85328471975</v>
      </c>
      <c r="H108" s="140">
        <v>181033.03660280624</v>
      </c>
      <c r="I108" s="140">
        <v>183930.08644524511</v>
      </c>
      <c r="J108" s="140">
        <v>183299.89656536299</v>
      </c>
      <c r="K108" s="140">
        <v>178716.18744064408</v>
      </c>
      <c r="L108" s="140">
        <v>165024.37544429538</v>
      </c>
      <c r="M108" s="140">
        <v>148482.4575152038</v>
      </c>
      <c r="N108" s="140">
        <v>129908.04257327956</v>
      </c>
      <c r="O108" s="140">
        <v>110432.60115967554</v>
      </c>
      <c r="P108" s="140">
        <v>92900.63259516914</v>
      </c>
      <c r="Q108" s="140">
        <v>83415.231049157403</v>
      </c>
      <c r="R108" s="140">
        <v>71699.479556220438</v>
      </c>
      <c r="S108" s="140">
        <v>58484.71234156147</v>
      </c>
      <c r="T108" s="140">
        <v>32691.990070748037</v>
      </c>
      <c r="U108" s="140">
        <v>25920.14785535718</v>
      </c>
      <c r="V108" s="140">
        <v>18679.871510708668</v>
      </c>
      <c r="W108" s="140">
        <v>16482.217383119787</v>
      </c>
      <c r="X108" s="140">
        <v>12186.501429821019</v>
      </c>
      <c r="Y108" s="140">
        <v>9539.634543872271</v>
      </c>
      <c r="Z108" s="140">
        <v>6007.9902824723467</v>
      </c>
      <c r="AA108" s="140">
        <v>4155.7148524654731</v>
      </c>
      <c r="AB108" s="140">
        <v>2567.2739179131286</v>
      </c>
      <c r="AC108" s="141">
        <v>2315.6131696033322</v>
      </c>
    </row>
    <row r="109" spans="1:29" x14ac:dyDescent="0.25">
      <c r="A109" s="164"/>
      <c r="C109" s="178" t="s">
        <v>26</v>
      </c>
      <c r="D109" s="134" t="s">
        <v>8</v>
      </c>
      <c r="E109" s="98">
        <f t="shared" si="78"/>
        <v>18778203.288462337</v>
      </c>
      <c r="F109" s="53">
        <v>1712616.3716743928</v>
      </c>
      <c r="G109" s="57">
        <v>1822737.1234696631</v>
      </c>
      <c r="H109" s="57">
        <v>1913271.0883805377</v>
      </c>
      <c r="I109" s="57">
        <v>1984010.9003832331</v>
      </c>
      <c r="J109" s="57">
        <v>2010723.9511542879</v>
      </c>
      <c r="K109" s="57">
        <v>1973228.500172273</v>
      </c>
      <c r="L109" s="57">
        <v>1797226.4867444576</v>
      </c>
      <c r="M109" s="57">
        <v>1555733.3583143225</v>
      </c>
      <c r="N109" s="57">
        <v>1266810.6362066495</v>
      </c>
      <c r="O109" s="57">
        <v>961135.89459304186</v>
      </c>
      <c r="P109" s="57">
        <v>688876.72455806332</v>
      </c>
      <c r="Q109" s="57">
        <v>503892.8061676381</v>
      </c>
      <c r="R109" s="57">
        <v>294373.0923905315</v>
      </c>
      <c r="S109" s="57">
        <v>154539.15516648948</v>
      </c>
      <c r="T109" s="57">
        <v>72269.255250690578</v>
      </c>
      <c r="U109" s="57">
        <v>35660.729629141933</v>
      </c>
      <c r="V109" s="57">
        <v>16827.132150809382</v>
      </c>
      <c r="W109" s="57">
        <v>8267.750356856026</v>
      </c>
      <c r="X109" s="57">
        <v>3973.1969173249768</v>
      </c>
      <c r="Y109" s="57">
        <v>1518.7213258802294</v>
      </c>
      <c r="Z109" s="57">
        <v>384.84794280288838</v>
      </c>
      <c r="AA109" s="57">
        <v>97.641155263093452</v>
      </c>
      <c r="AB109" s="57">
        <v>22.526203244857584</v>
      </c>
      <c r="AC109" s="61">
        <v>5.398154743508921</v>
      </c>
    </row>
    <row r="110" spans="1:29" x14ac:dyDescent="0.25">
      <c r="A110" s="164"/>
      <c r="C110" s="179"/>
      <c r="D110" s="135" t="s">
        <v>9</v>
      </c>
      <c r="E110" s="103">
        <f t="shared" si="78"/>
        <v>15471641.958367845</v>
      </c>
      <c r="F110" s="54">
        <v>1378016.8978421346</v>
      </c>
      <c r="G110" s="136">
        <v>1469757.2511938349</v>
      </c>
      <c r="H110" s="136">
        <v>1545985.5872539966</v>
      </c>
      <c r="I110" s="136">
        <v>1606428.7470473931</v>
      </c>
      <c r="J110" s="136">
        <v>1631324.2632859121</v>
      </c>
      <c r="K110" s="136">
        <v>1604051.7705169437</v>
      </c>
      <c r="L110" s="136">
        <v>1463795.5512902092</v>
      </c>
      <c r="M110" s="136">
        <v>1269502.4002402131</v>
      </c>
      <c r="N110" s="136">
        <v>1035656.1672359535</v>
      </c>
      <c r="O110" s="136">
        <v>787190.07988692913</v>
      </c>
      <c r="P110" s="136">
        <v>565214.38776775612</v>
      </c>
      <c r="Q110" s="136">
        <v>414164.84848458029</v>
      </c>
      <c r="R110" s="136">
        <v>300403.52826338785</v>
      </c>
      <c r="S110" s="136">
        <v>191963.74228480243</v>
      </c>
      <c r="T110" s="136">
        <v>109407.30264919173</v>
      </c>
      <c r="U110" s="136">
        <v>54196.73862952675</v>
      </c>
      <c r="V110" s="136">
        <v>25964.313002880255</v>
      </c>
      <c r="W110" s="136">
        <v>12478.226569791335</v>
      </c>
      <c r="X110" s="136">
        <v>4309.3990993230818</v>
      </c>
      <c r="Y110" s="136">
        <v>1355.1253488322332</v>
      </c>
      <c r="Z110" s="136">
        <v>363.74973885539094</v>
      </c>
      <c r="AA110" s="136">
        <v>88.976482829695229</v>
      </c>
      <c r="AB110" s="136">
        <v>18.644065290416492</v>
      </c>
      <c r="AC110" s="62">
        <v>4.2601872734434343</v>
      </c>
    </row>
    <row r="111" spans="1:29" x14ac:dyDescent="0.25">
      <c r="A111" s="164"/>
      <c r="C111" s="180"/>
      <c r="D111" s="137" t="s">
        <v>10</v>
      </c>
      <c r="E111" s="138">
        <f t="shared" si="78"/>
        <v>362967.73836352379</v>
      </c>
      <c r="F111" s="139">
        <v>31242.079885722083</v>
      </c>
      <c r="G111" s="140">
        <v>33282.564932339781</v>
      </c>
      <c r="H111" s="140">
        <v>34968.244673408728</v>
      </c>
      <c r="I111" s="140">
        <v>36294.263521155037</v>
      </c>
      <c r="J111" s="140">
        <v>36815.896000176457</v>
      </c>
      <c r="K111" s="140">
        <v>36161.129787739854</v>
      </c>
      <c r="L111" s="140">
        <v>32964.16729785534</v>
      </c>
      <c r="M111" s="140">
        <v>28558.963062672759</v>
      </c>
      <c r="N111" s="140">
        <v>23274.507178742155</v>
      </c>
      <c r="O111" s="140">
        <v>17672.944506950014</v>
      </c>
      <c r="P111" s="140">
        <v>12676.956268394737</v>
      </c>
      <c r="Q111" s="140">
        <v>9280.1557838866684</v>
      </c>
      <c r="R111" s="140">
        <v>12148.485636040255</v>
      </c>
      <c r="S111" s="140">
        <v>7073.8400146673621</v>
      </c>
      <c r="T111" s="140">
        <v>5623.0420469313058</v>
      </c>
      <c r="U111" s="140">
        <v>2781.3619259383831</v>
      </c>
      <c r="V111" s="140">
        <v>1323.4467573306074</v>
      </c>
      <c r="W111" s="140">
        <v>423.38728421729309</v>
      </c>
      <c r="X111" s="140">
        <v>256.1627634014863</v>
      </c>
      <c r="Y111" s="140">
        <v>119.74361144635262</v>
      </c>
      <c r="Z111" s="140">
        <v>23.152505618297297</v>
      </c>
      <c r="AA111" s="140">
        <v>2.4558707545450966</v>
      </c>
      <c r="AB111" s="140">
        <v>0.67087296813451847</v>
      </c>
      <c r="AC111" s="141">
        <v>0.11617516613177105</v>
      </c>
    </row>
    <row r="112" spans="1:29" x14ac:dyDescent="0.25">
      <c r="A112" s="164"/>
      <c r="C112" s="178" t="s">
        <v>28</v>
      </c>
      <c r="D112" s="134" t="s">
        <v>8</v>
      </c>
      <c r="E112" s="98">
        <f t="shared" si="78"/>
        <v>201234.91888820118</v>
      </c>
      <c r="F112" s="53">
        <v>19477.298152104024</v>
      </c>
      <c r="G112" s="57">
        <v>32569.861775429683</v>
      </c>
      <c r="H112" s="57">
        <v>38582.80169044697</v>
      </c>
      <c r="I112" s="57">
        <v>36864.73376181061</v>
      </c>
      <c r="J112" s="57">
        <v>29693.689454462179</v>
      </c>
      <c r="K112" s="57">
        <v>20601.826993922059</v>
      </c>
      <c r="L112" s="57">
        <v>12273.453847973951</v>
      </c>
      <c r="M112" s="57">
        <v>6413.8828512335967</v>
      </c>
      <c r="N112" s="57">
        <v>2949.4257126027578</v>
      </c>
      <c r="O112" s="57">
        <v>1194.9107505174213</v>
      </c>
      <c r="P112" s="57">
        <v>431.15447713784829</v>
      </c>
      <c r="Q112" s="57">
        <v>144.44267960807858</v>
      </c>
      <c r="R112" s="57">
        <v>31.206649145686516</v>
      </c>
      <c r="S112" s="57">
        <v>5.5046987367820659</v>
      </c>
      <c r="T112" s="57">
        <v>0.66197015181042318</v>
      </c>
      <c r="U112" s="57">
        <v>5.0048247709865532E-2</v>
      </c>
      <c r="V112" s="57">
        <v>1.0864572007102379E-2</v>
      </c>
      <c r="W112" s="57">
        <v>2.0736202445150271E-3</v>
      </c>
      <c r="X112" s="57">
        <v>3.7337459912037863E-4</v>
      </c>
      <c r="Y112" s="57">
        <v>5.762423719024208E-5</v>
      </c>
      <c r="Z112" s="57">
        <v>5.4789251865523848E-6</v>
      </c>
      <c r="AA112" s="57">
        <v>0</v>
      </c>
      <c r="AB112" s="57">
        <v>0</v>
      </c>
      <c r="AC112" s="61">
        <v>0</v>
      </c>
    </row>
    <row r="113" spans="1:29" x14ac:dyDescent="0.25">
      <c r="A113" s="164"/>
      <c r="C113" s="179"/>
      <c r="D113" s="135" t="s">
        <v>9</v>
      </c>
      <c r="E113" s="103">
        <f t="shared" si="78"/>
        <v>7638431.1551656779</v>
      </c>
      <c r="F113" s="54">
        <v>1850343.3244498598</v>
      </c>
      <c r="G113" s="136">
        <v>1733813.1290640458</v>
      </c>
      <c r="H113" s="136">
        <v>1445457.135794244</v>
      </c>
      <c r="I113" s="136">
        <v>1075703.9240793346</v>
      </c>
      <c r="J113" s="136">
        <v>714840.32370273245</v>
      </c>
      <c r="K113" s="136">
        <v>424633.3177248179</v>
      </c>
      <c r="L113" s="136">
        <v>222260.86402574391</v>
      </c>
      <c r="M113" s="136">
        <v>104007.87649538353</v>
      </c>
      <c r="N113" s="136">
        <v>43456.755278665238</v>
      </c>
      <c r="O113" s="136">
        <v>16181.620746747703</v>
      </c>
      <c r="P113" s="136">
        <v>5416.5253712563272</v>
      </c>
      <c r="Q113" s="136">
        <v>1696.3246258608704</v>
      </c>
      <c r="R113" s="136">
        <v>473.34455216776416</v>
      </c>
      <c r="S113" s="136">
        <v>117.56158930104262</v>
      </c>
      <c r="T113" s="136">
        <v>23.335488684889274</v>
      </c>
      <c r="U113" s="136">
        <v>4.7545835324371684</v>
      </c>
      <c r="V113" s="136">
        <v>0.86838086753345811</v>
      </c>
      <c r="W113" s="136">
        <v>0.1430933943813375</v>
      </c>
      <c r="X113" s="136">
        <v>2.2674705842258565E-2</v>
      </c>
      <c r="Y113" s="136">
        <v>3.1254852968558289E-3</v>
      </c>
      <c r="Z113" s="136">
        <v>3.1884929632484678E-4</v>
      </c>
      <c r="AA113" s="136">
        <v>0</v>
      </c>
      <c r="AB113" s="136">
        <v>0</v>
      </c>
      <c r="AC113" s="62">
        <v>0</v>
      </c>
    </row>
    <row r="114" spans="1:29" x14ac:dyDescent="0.25">
      <c r="A114" s="164"/>
      <c r="C114" s="180"/>
      <c r="D114" s="137" t="s">
        <v>10</v>
      </c>
      <c r="E114" s="138">
        <f t="shared" si="78"/>
        <v>321618.1498397133</v>
      </c>
      <c r="F114" s="139">
        <v>77909.192608415149</v>
      </c>
      <c r="G114" s="140">
        <v>73002.658065854543</v>
      </c>
      <c r="H114" s="140">
        <v>60861.35308607341</v>
      </c>
      <c r="I114" s="140">
        <v>45292.796803340389</v>
      </c>
      <c r="J114" s="140">
        <v>30098.539945378197</v>
      </c>
      <c r="K114" s="140">
        <v>17879.297588413381</v>
      </c>
      <c r="L114" s="140">
        <v>9358.3521695050058</v>
      </c>
      <c r="M114" s="140">
        <v>4379.2790103319376</v>
      </c>
      <c r="N114" s="140">
        <v>1829.758116996431</v>
      </c>
      <c r="O114" s="140">
        <v>681.33139986306116</v>
      </c>
      <c r="P114" s="140">
        <v>228.06422615816112</v>
      </c>
      <c r="Q114" s="140">
        <v>71.424194773089283</v>
      </c>
      <c r="R114" s="140">
        <v>19.930296933379545</v>
      </c>
      <c r="S114" s="140">
        <v>4.9499616547807417</v>
      </c>
      <c r="T114" s="140">
        <v>0.98254689199533796</v>
      </c>
      <c r="U114" s="140">
        <v>0.20019299083945974</v>
      </c>
      <c r="V114" s="140">
        <v>3.3709090333823404E-2</v>
      </c>
      <c r="W114" s="140">
        <v>5.0854686652368718E-3</v>
      </c>
      <c r="X114" s="140">
        <v>7.3168509337710925E-4</v>
      </c>
      <c r="Y114" s="140">
        <v>9.0658182931691888E-5</v>
      </c>
      <c r="Z114" s="140">
        <v>9.2371961822866853E-6</v>
      </c>
      <c r="AA114" s="140">
        <v>0</v>
      </c>
      <c r="AB114" s="140">
        <v>0</v>
      </c>
      <c r="AC114" s="141">
        <v>0</v>
      </c>
    </row>
    <row r="115" spans="1:29" x14ac:dyDescent="0.25">
      <c r="A115" s="164"/>
      <c r="C115" s="178" t="s">
        <v>32</v>
      </c>
      <c r="D115" s="135" t="s">
        <v>9</v>
      </c>
      <c r="E115" s="103">
        <f t="shared" si="78"/>
        <v>3437050.2015292086</v>
      </c>
      <c r="F115" s="54">
        <v>376578.51511273196</v>
      </c>
      <c r="G115" s="136">
        <v>386688.31247600669</v>
      </c>
      <c r="H115" s="136">
        <v>393790.37799795595</v>
      </c>
      <c r="I115" s="136">
        <v>394349.40363618865</v>
      </c>
      <c r="J115" s="136">
        <v>386932.98327872675</v>
      </c>
      <c r="K115" s="136">
        <v>370333.5489818686</v>
      </c>
      <c r="L115" s="136">
        <v>333489.36386949039</v>
      </c>
      <c r="M115" s="136">
        <v>282232.92502097401</v>
      </c>
      <c r="N115" s="136">
        <v>219583.19851076059</v>
      </c>
      <c r="O115" s="136">
        <v>148102.78378421714</v>
      </c>
      <c r="P115" s="136">
        <v>85291.506399341044</v>
      </c>
      <c r="Q115" s="136">
        <v>40647.871143579781</v>
      </c>
      <c r="R115" s="136">
        <v>16385.656269440005</v>
      </c>
      <c r="S115" s="136">
        <v>2643.755047926566</v>
      </c>
      <c r="T115" s="136">
        <v>0</v>
      </c>
      <c r="U115" s="136">
        <v>0</v>
      </c>
      <c r="V115" s="136">
        <v>0</v>
      </c>
      <c r="W115" s="136">
        <v>0</v>
      </c>
      <c r="X115" s="136">
        <v>0</v>
      </c>
      <c r="Y115" s="136">
        <v>0</v>
      </c>
      <c r="Z115" s="136">
        <v>0</v>
      </c>
      <c r="AA115" s="136">
        <v>0</v>
      </c>
      <c r="AB115" s="136">
        <v>0</v>
      </c>
      <c r="AC115" s="62">
        <v>0</v>
      </c>
    </row>
    <row r="116" spans="1:29" x14ac:dyDescent="0.25">
      <c r="A116" s="164"/>
      <c r="C116" s="180"/>
      <c r="D116" s="137" t="s">
        <v>10</v>
      </c>
      <c r="E116" s="138">
        <f t="shared" si="78"/>
        <v>68171.628280626202</v>
      </c>
      <c r="F116" s="139">
        <v>7685.2758186271831</v>
      </c>
      <c r="G116" s="140">
        <v>7830.3300029157654</v>
      </c>
      <c r="H116" s="140">
        <v>7915.3075473326453</v>
      </c>
      <c r="I116" s="140">
        <v>7870.8885280073855</v>
      </c>
      <c r="J116" s="140">
        <v>7671.1986606552227</v>
      </c>
      <c r="K116" s="140">
        <v>7295.2525766485514</v>
      </c>
      <c r="L116" s="140">
        <v>6529.4221593126013</v>
      </c>
      <c r="M116" s="140">
        <v>5493.678388075853</v>
      </c>
      <c r="N116" s="140">
        <v>4250.3736754797092</v>
      </c>
      <c r="O116" s="140">
        <v>2851.4538301512039</v>
      </c>
      <c r="P116" s="140">
        <v>1633.7299785214916</v>
      </c>
      <c r="Q116" s="140">
        <v>774.77222057197662</v>
      </c>
      <c r="R116" s="140">
        <v>317.78918249679487</v>
      </c>
      <c r="S116" s="140">
        <v>52.155711829843817</v>
      </c>
      <c r="T116" s="140">
        <v>0</v>
      </c>
      <c r="U116" s="140">
        <v>0</v>
      </c>
      <c r="V116" s="140">
        <v>0</v>
      </c>
      <c r="W116" s="140">
        <v>0</v>
      </c>
      <c r="X116" s="140">
        <v>0</v>
      </c>
      <c r="Y116" s="140">
        <v>0</v>
      </c>
      <c r="Z116" s="140">
        <v>0</v>
      </c>
      <c r="AA116" s="140">
        <v>0</v>
      </c>
      <c r="AB116" s="140">
        <v>0</v>
      </c>
      <c r="AC116" s="141">
        <v>0</v>
      </c>
    </row>
    <row r="118" spans="1:29" x14ac:dyDescent="0.25">
      <c r="C118" s="2" t="s">
        <v>199</v>
      </c>
      <c r="E118" s="131"/>
      <c r="F118" s="2" t="s">
        <v>166</v>
      </c>
    </row>
    <row r="119" spans="1:29" x14ac:dyDescent="0.25">
      <c r="C119" s="51" t="s">
        <v>30</v>
      </c>
      <c r="D119" s="51" t="s">
        <v>120</v>
      </c>
      <c r="E119" s="51" t="s">
        <v>7</v>
      </c>
      <c r="F119" s="51" t="s">
        <v>169</v>
      </c>
      <c r="G119" s="51" t="s">
        <v>170</v>
      </c>
      <c r="H119" s="51" t="s">
        <v>171</v>
      </c>
      <c r="I119" s="51" t="s">
        <v>172</v>
      </c>
      <c r="J119" s="51" t="s">
        <v>173</v>
      </c>
      <c r="K119" s="51" t="s">
        <v>174</v>
      </c>
      <c r="L119" s="51" t="s">
        <v>175</v>
      </c>
      <c r="M119" s="51" t="s">
        <v>176</v>
      </c>
      <c r="N119" s="51" t="s">
        <v>177</v>
      </c>
      <c r="O119" s="51" t="s">
        <v>178</v>
      </c>
      <c r="P119" s="51" t="s">
        <v>179</v>
      </c>
      <c r="Q119" s="51" t="s">
        <v>180</v>
      </c>
      <c r="R119" s="51" t="s">
        <v>181</v>
      </c>
      <c r="S119" s="51" t="s">
        <v>182</v>
      </c>
      <c r="T119" s="51" t="s">
        <v>183</v>
      </c>
      <c r="U119" s="51" t="s">
        <v>184</v>
      </c>
      <c r="V119" s="51" t="s">
        <v>185</v>
      </c>
      <c r="W119" s="51" t="s">
        <v>186</v>
      </c>
      <c r="X119" s="51" t="s">
        <v>187</v>
      </c>
      <c r="Y119" s="51" t="s">
        <v>188</v>
      </c>
      <c r="Z119" s="51" t="s">
        <v>189</v>
      </c>
      <c r="AA119" s="51" t="s">
        <v>190</v>
      </c>
      <c r="AB119" s="51" t="s">
        <v>191</v>
      </c>
      <c r="AC119" s="51" t="s">
        <v>192</v>
      </c>
    </row>
    <row r="120" spans="1:29" ht="15" customHeight="1" x14ac:dyDescent="0.25">
      <c r="A120" s="176" t="s">
        <v>17</v>
      </c>
      <c r="C120" s="126" t="s">
        <v>25</v>
      </c>
      <c r="D120" s="127" t="s">
        <v>8</v>
      </c>
      <c r="E120" s="128">
        <f>SUM(F120:AC120)</f>
        <v>111.62352411733293</v>
      </c>
      <c r="F120" s="129">
        <f t="shared" ref="F120:P120" si="79">F105*$AG$15*$AF$6/10^9</f>
        <v>8.9969464375586803</v>
      </c>
      <c r="G120" s="130">
        <f t="shared" si="79"/>
        <v>10.013383111021856</v>
      </c>
      <c r="H120" s="130">
        <f t="shared" si="79"/>
        <v>11.1495318690235</v>
      </c>
      <c r="I120" s="130">
        <f t="shared" si="79"/>
        <v>12.42689502907105</v>
      </c>
      <c r="J120" s="130">
        <f t="shared" si="79"/>
        <v>13.774484046890642</v>
      </c>
      <c r="K120" s="130">
        <f t="shared" si="79"/>
        <v>14.864686192958917</v>
      </c>
      <c r="L120" s="130">
        <f t="shared" si="79"/>
        <v>14.478722029486491</v>
      </c>
      <c r="M120" s="130">
        <f t="shared" si="79"/>
        <v>12.352746257785796</v>
      </c>
      <c r="N120" s="130">
        <f t="shared" si="79"/>
        <v>8.361764402523864</v>
      </c>
      <c r="O120" s="130">
        <f t="shared" si="79"/>
        <v>3.8262006454543998</v>
      </c>
      <c r="P120" s="130">
        <f t="shared" si="79"/>
        <v>0.94674242896827776</v>
      </c>
      <c r="Q120" s="130">
        <f t="shared" ref="Q120:AC120" si="80">Q105*$AH$15*$AF$6/10^9</f>
        <v>0.42153236374738212</v>
      </c>
      <c r="R120" s="130">
        <f t="shared" si="80"/>
        <v>9.8597156563605889E-3</v>
      </c>
      <c r="S120" s="130">
        <f t="shared" si="80"/>
        <v>2.9580976352109541E-5</v>
      </c>
      <c r="T120" s="130">
        <f t="shared" si="80"/>
        <v>6.209329660495498E-9</v>
      </c>
      <c r="U120" s="130">
        <f t="shared" si="80"/>
        <v>2.4369048307884749E-14</v>
      </c>
      <c r="V120" s="130">
        <f t="shared" si="80"/>
        <v>5.9880480019330307E-22</v>
      </c>
      <c r="W120" s="130">
        <f t="shared" si="80"/>
        <v>1.9481769835805805E-32</v>
      </c>
      <c r="X120" s="130">
        <f t="shared" si="80"/>
        <v>1.3269433060135962E-46</v>
      </c>
      <c r="Y120" s="130">
        <f t="shared" si="80"/>
        <v>1.8034220913515164E-65</v>
      </c>
      <c r="Z120" s="130">
        <f t="shared" si="80"/>
        <v>3.526852915840732E-90</v>
      </c>
      <c r="AA120" s="130">
        <f t="shared" si="80"/>
        <v>3.6014130478407919E-122</v>
      </c>
      <c r="AB120" s="130">
        <f t="shared" si="80"/>
        <v>6.4930216389831403E-163</v>
      </c>
      <c r="AC120" s="132">
        <f t="shared" si="80"/>
        <v>3.1615775636460901E-214</v>
      </c>
    </row>
    <row r="121" spans="1:29" x14ac:dyDescent="0.25">
      <c r="A121" s="177"/>
      <c r="C121" s="178" t="s">
        <v>27</v>
      </c>
      <c r="D121" s="134" t="s">
        <v>8</v>
      </c>
      <c r="E121" s="98">
        <f t="shared" ref="E121:E131" si="81">SUM(F121:AC121)</f>
        <v>21.520810198717864</v>
      </c>
      <c r="F121" s="53">
        <f t="shared" ref="F121:P121" si="82">F106*$AG$16*$AF$7/10^9</f>
        <v>1.1442605125579541</v>
      </c>
      <c r="G121" s="57">
        <f t="shared" si="82"/>
        <v>1.2031071576402941</v>
      </c>
      <c r="H121" s="57">
        <f t="shared" si="82"/>
        <v>1.2402120755066752</v>
      </c>
      <c r="I121" s="57">
        <f t="shared" si="82"/>
        <v>1.2600590397147631</v>
      </c>
      <c r="J121" s="57">
        <f t="shared" si="82"/>
        <v>1.2557417663951607</v>
      </c>
      <c r="K121" s="57">
        <f t="shared" si="82"/>
        <v>1.2243399211089925</v>
      </c>
      <c r="L121" s="57">
        <f t="shared" si="82"/>
        <v>1.1305407400750065</v>
      </c>
      <c r="M121" s="57">
        <f t="shared" si="82"/>
        <v>1.0172161958222827</v>
      </c>
      <c r="N121" s="57">
        <f t="shared" si="82"/>
        <v>0.88996752265889512</v>
      </c>
      <c r="O121" s="57">
        <f t="shared" si="82"/>
        <v>0.75654614239464724</v>
      </c>
      <c r="P121" s="57">
        <f t="shared" si="82"/>
        <v>0.63643900875135506</v>
      </c>
      <c r="Q121" s="57">
        <f t="shared" ref="Q121:AC121" si="83">Q106*$AH$16*$AF$7/10^9</f>
        <v>2.0841369079306431</v>
      </c>
      <c r="R121" s="57">
        <f t="shared" si="83"/>
        <v>1.7914178231368341</v>
      </c>
      <c r="S121" s="57">
        <f t="shared" si="83"/>
        <v>1.4612456982697082</v>
      </c>
      <c r="T121" s="57">
        <f t="shared" si="83"/>
        <v>0.81681225650499878</v>
      </c>
      <c r="U121" s="57">
        <f t="shared" si="83"/>
        <v>0.64761718123796863</v>
      </c>
      <c r="V121" s="57">
        <f t="shared" si="83"/>
        <v>0.55474466489666041</v>
      </c>
      <c r="W121" s="57">
        <f t="shared" si="83"/>
        <v>0.57317667014816642</v>
      </c>
      <c r="X121" s="57">
        <f t="shared" si="83"/>
        <v>0.49162455970068536</v>
      </c>
      <c r="Y121" s="57">
        <f t="shared" si="83"/>
        <v>0.44330922625236674</v>
      </c>
      <c r="Z121" s="57">
        <f t="shared" si="83"/>
        <v>0.31992995657696932</v>
      </c>
      <c r="AA121" s="57">
        <f t="shared" si="83"/>
        <v>0.25263874657333607</v>
      </c>
      <c r="AB121" s="57">
        <f t="shared" si="83"/>
        <v>0.17774093091685236</v>
      </c>
      <c r="AC121" s="61">
        <f t="shared" si="83"/>
        <v>0.14798549394664989</v>
      </c>
    </row>
    <row r="122" spans="1:29" x14ac:dyDescent="0.25">
      <c r="A122" s="177"/>
      <c r="C122" s="179"/>
      <c r="D122" s="135" t="s">
        <v>9</v>
      </c>
      <c r="E122" s="103">
        <f t="shared" si="81"/>
        <v>22.535400822743121</v>
      </c>
      <c r="F122" s="54">
        <f t="shared" ref="F122:P122" si="84">F107*$AG$17*$AF$7/10^9</f>
        <v>1.3823944060818087</v>
      </c>
      <c r="G122" s="58">
        <f t="shared" si="84"/>
        <v>1.4534877210094141</v>
      </c>
      <c r="H122" s="58">
        <f t="shared" si="84"/>
        <v>1.498314602942048</v>
      </c>
      <c r="I122" s="58">
        <f t="shared" si="84"/>
        <v>1.5222919507556449</v>
      </c>
      <c r="J122" s="58">
        <f t="shared" si="84"/>
        <v>1.5170762027497973</v>
      </c>
      <c r="K122" s="58">
        <f t="shared" si="84"/>
        <v>1.4791392689940359</v>
      </c>
      <c r="L122" s="58">
        <f t="shared" si="84"/>
        <v>1.3658193897066091</v>
      </c>
      <c r="M122" s="58">
        <f t="shared" si="84"/>
        <v>1.2289106924934805</v>
      </c>
      <c r="N122" s="58">
        <f t="shared" si="84"/>
        <v>1.0751800935329663</v>
      </c>
      <c r="O122" s="58">
        <f t="shared" si="84"/>
        <v>0.91399217548037348</v>
      </c>
      <c r="P122" s="58">
        <f t="shared" si="84"/>
        <v>0.7688893533023704</v>
      </c>
      <c r="Q122" s="58">
        <f t="shared" ref="Q122:AC122" si="85">Q107*$AH$17*$AF$7/10^9</f>
        <v>2.1401894898065281</v>
      </c>
      <c r="R122" s="58">
        <f t="shared" si="85"/>
        <v>1.8395977645903923</v>
      </c>
      <c r="S122" s="58">
        <f t="shared" si="85"/>
        <v>1.5005457048246393</v>
      </c>
      <c r="T122" s="58">
        <f t="shared" si="85"/>
        <v>0.83878031230342198</v>
      </c>
      <c r="U122" s="58">
        <f t="shared" si="85"/>
        <v>0.66503475823947911</v>
      </c>
      <c r="V122" s="58">
        <f t="shared" si="85"/>
        <v>0.44243439531635498</v>
      </c>
      <c r="W122" s="58">
        <f t="shared" si="85"/>
        <v>0.35489843137941252</v>
      </c>
      <c r="X122" s="58">
        <f t="shared" si="85"/>
        <v>0.23364335510527623</v>
      </c>
      <c r="Y122" s="58">
        <f t="shared" si="85"/>
        <v>0.15811028836991858</v>
      </c>
      <c r="Z122" s="58">
        <f t="shared" si="85"/>
        <v>8.2305631982456814E-2</v>
      </c>
      <c r="AA122" s="58">
        <f t="shared" si="85"/>
        <v>4.3642009964683759E-2</v>
      </c>
      <c r="AB122" s="58">
        <f t="shared" si="85"/>
        <v>1.777409309168522E-2</v>
      </c>
      <c r="AC122" s="62">
        <f t="shared" si="85"/>
        <v>1.2948730720331866E-2</v>
      </c>
    </row>
    <row r="123" spans="1:29" x14ac:dyDescent="0.25">
      <c r="A123" s="177"/>
      <c r="C123" s="180"/>
      <c r="D123" s="137" t="s">
        <v>10</v>
      </c>
      <c r="E123" s="138">
        <f t="shared" si="81"/>
        <v>8.4613271621543404</v>
      </c>
      <c r="F123" s="139">
        <f t="shared" ref="F123:P123" si="86">F108*$AG$18*$AF$7/10^9</f>
        <v>0.47560950399719371</v>
      </c>
      <c r="G123" s="140">
        <f t="shared" si="86"/>
        <v>0.50006898972823954</v>
      </c>
      <c r="H123" s="140">
        <f t="shared" si="86"/>
        <v>0.51549157172649085</v>
      </c>
      <c r="I123" s="140">
        <f t="shared" si="86"/>
        <v>0.52374092115283544</v>
      </c>
      <c r="J123" s="140">
        <f t="shared" si="86"/>
        <v>0.52194645546987117</v>
      </c>
      <c r="K123" s="140">
        <f t="shared" si="86"/>
        <v>0.50889434373723408</v>
      </c>
      <c r="L123" s="140">
        <f t="shared" si="86"/>
        <v>0.46990690907763111</v>
      </c>
      <c r="M123" s="140">
        <f t="shared" si="86"/>
        <v>0.42280379777454286</v>
      </c>
      <c r="N123" s="140">
        <f t="shared" si="86"/>
        <v>0.36991315122741353</v>
      </c>
      <c r="O123" s="140">
        <f t="shared" si="86"/>
        <v>0.31445683180217615</v>
      </c>
      <c r="P123" s="140">
        <f t="shared" si="86"/>
        <v>0.26453455131474413</v>
      </c>
      <c r="Q123" s="140">
        <f t="shared" ref="Q123:AC123" si="87">Q108*$AH$18*$AF$7/10^9</f>
        <v>0.86626717444549961</v>
      </c>
      <c r="R123" s="140">
        <f t="shared" si="87"/>
        <v>0.74459909519134915</v>
      </c>
      <c r="S123" s="140">
        <f t="shared" si="87"/>
        <v>0.60736373766711582</v>
      </c>
      <c r="T123" s="140">
        <f t="shared" si="87"/>
        <v>0.33950631688471844</v>
      </c>
      <c r="U123" s="140">
        <f t="shared" si="87"/>
        <v>0.26918073547788429</v>
      </c>
      <c r="V123" s="140">
        <f t="shared" si="87"/>
        <v>0.1939904656387095</v>
      </c>
      <c r="W123" s="140">
        <f t="shared" si="87"/>
        <v>0.171167827523699</v>
      </c>
      <c r="X123" s="140">
        <f t="shared" si="87"/>
        <v>0.12655681734869129</v>
      </c>
      <c r="Y123" s="140">
        <f t="shared" si="87"/>
        <v>9.9069104738113534E-2</v>
      </c>
      <c r="Z123" s="140">
        <f t="shared" si="87"/>
        <v>6.2392979083475311E-2</v>
      </c>
      <c r="AA123" s="140">
        <f t="shared" si="87"/>
        <v>4.3157098742853943E-2</v>
      </c>
      <c r="AB123" s="140">
        <f t="shared" si="87"/>
        <v>2.6661139637527843E-2</v>
      </c>
      <c r="AC123" s="141">
        <f t="shared" si="87"/>
        <v>2.4047642766330604E-2</v>
      </c>
    </row>
    <row r="124" spans="1:29" x14ac:dyDescent="0.25">
      <c r="A124" s="177"/>
      <c r="C124" s="178" t="s">
        <v>26</v>
      </c>
      <c r="D124" s="134" t="s">
        <v>8</v>
      </c>
      <c r="E124" s="98">
        <f t="shared" si="81"/>
        <v>13.276993417727477</v>
      </c>
      <c r="F124" s="53">
        <f t="shared" ref="F124:P124" si="88">F109*$AG$19*$AF$8/10^9</f>
        <v>1.187870715393359</v>
      </c>
      <c r="G124" s="57">
        <f t="shared" si="88"/>
        <v>1.2642504688385583</v>
      </c>
      <c r="H124" s="57">
        <f t="shared" si="88"/>
        <v>1.3270448269007409</v>
      </c>
      <c r="I124" s="57">
        <f t="shared" si="88"/>
        <v>1.3761099605058105</v>
      </c>
      <c r="J124" s="57">
        <f t="shared" si="88"/>
        <v>1.3946381325206141</v>
      </c>
      <c r="K124" s="57">
        <f t="shared" si="88"/>
        <v>1.3686312877194886</v>
      </c>
      <c r="L124" s="57">
        <f t="shared" si="88"/>
        <v>1.2465562912059558</v>
      </c>
      <c r="M124" s="57">
        <f t="shared" si="88"/>
        <v>1.0790566573268139</v>
      </c>
      <c r="N124" s="57">
        <f t="shared" si="88"/>
        <v>0.87865985727293205</v>
      </c>
      <c r="O124" s="57">
        <f t="shared" si="88"/>
        <v>0.66664385648973379</v>
      </c>
      <c r="P124" s="57">
        <f t="shared" si="88"/>
        <v>0.47780489615347266</v>
      </c>
      <c r="Q124" s="57">
        <f t="shared" ref="Q124:AC124" si="89">Q109*$AH$19*$AF$8/10^9</f>
        <v>0.46600006714383169</v>
      </c>
      <c r="R124" s="57">
        <f t="shared" si="89"/>
        <v>0.27223623584276352</v>
      </c>
      <c r="S124" s="57">
        <f t="shared" si="89"/>
        <v>0.14291781069796947</v>
      </c>
      <c r="T124" s="57">
        <f t="shared" si="89"/>
        <v>6.6834607255838646E-2</v>
      </c>
      <c r="U124" s="57">
        <f t="shared" si="89"/>
        <v>3.2979042761030461E-2</v>
      </c>
      <c r="V124" s="57">
        <f t="shared" si="89"/>
        <v>1.5561731813068516E-2</v>
      </c>
      <c r="W124" s="57">
        <f t="shared" si="89"/>
        <v>7.6460155300204519E-3</v>
      </c>
      <c r="X124" s="57">
        <f t="shared" si="89"/>
        <v>3.6744125091421383E-3</v>
      </c>
      <c r="Y124" s="57">
        <f t="shared" si="89"/>
        <v>1.4045134821740364E-3</v>
      </c>
      <c r="Z124" s="57">
        <f t="shared" si="89"/>
        <v>3.5590737750411123E-4</v>
      </c>
      <c r="AA124" s="57">
        <f t="shared" si="89"/>
        <v>9.0298540387308829E-5</v>
      </c>
      <c r="AB124" s="57">
        <f t="shared" si="89"/>
        <v>2.0832232760844293E-5</v>
      </c>
      <c r="AC124" s="61">
        <f t="shared" si="89"/>
        <v>4.9922135067970503E-6</v>
      </c>
    </row>
    <row r="125" spans="1:29" x14ac:dyDescent="0.25">
      <c r="A125" s="177"/>
      <c r="C125" s="179"/>
      <c r="D125" s="135" t="s">
        <v>9</v>
      </c>
      <c r="E125" s="103">
        <f t="shared" si="81"/>
        <v>16.498819976564434</v>
      </c>
      <c r="F125" s="54">
        <f t="shared" ref="F125:P125" si="90">F110*$AG$20*$AF$8/10^9</f>
        <v>1.2743900271244062</v>
      </c>
      <c r="G125" s="58">
        <f t="shared" si="90"/>
        <v>1.3592315059040585</v>
      </c>
      <c r="H125" s="58">
        <f t="shared" si="90"/>
        <v>1.4297274710924961</v>
      </c>
      <c r="I125" s="58">
        <f t="shared" si="90"/>
        <v>1.4856253052694293</v>
      </c>
      <c r="J125" s="58">
        <f t="shared" si="90"/>
        <v>1.5086486786868114</v>
      </c>
      <c r="K125" s="58">
        <f t="shared" si="90"/>
        <v>1.4834270773740694</v>
      </c>
      <c r="L125" s="58">
        <f t="shared" si="90"/>
        <v>1.3537181258331854</v>
      </c>
      <c r="M125" s="58">
        <f t="shared" si="90"/>
        <v>1.1740358197421492</v>
      </c>
      <c r="N125" s="58">
        <f t="shared" si="90"/>
        <v>0.95777482345980991</v>
      </c>
      <c r="O125" s="58">
        <f t="shared" si="90"/>
        <v>0.72799338587943208</v>
      </c>
      <c r="P125" s="58">
        <f t="shared" si="90"/>
        <v>0.52271026580762092</v>
      </c>
      <c r="Q125" s="58">
        <f t="shared" ref="Q125:AC125" si="91">Q110*$AH$20*$AF$8/10^9</f>
        <v>1.1969364121204371</v>
      </c>
      <c r="R125" s="58">
        <f t="shared" si="91"/>
        <v>0.86816619668119088</v>
      </c>
      <c r="S125" s="58">
        <f t="shared" si="91"/>
        <v>0.55477521520307893</v>
      </c>
      <c r="T125" s="58">
        <f t="shared" si="91"/>
        <v>0.31618710465616412</v>
      </c>
      <c r="U125" s="58">
        <f t="shared" si="91"/>
        <v>0.1566285746393323</v>
      </c>
      <c r="V125" s="58">
        <f t="shared" si="91"/>
        <v>7.5036864578323925E-2</v>
      </c>
      <c r="W125" s="58">
        <f t="shared" si="91"/>
        <v>3.6062074786696957E-2</v>
      </c>
      <c r="X125" s="58">
        <f t="shared" si="91"/>
        <v>1.2454163397043708E-2</v>
      </c>
      <c r="Y125" s="58">
        <f t="shared" si="91"/>
        <v>3.916312258125154E-3</v>
      </c>
      <c r="Z125" s="58">
        <f t="shared" si="91"/>
        <v>1.0512367452920799E-3</v>
      </c>
      <c r="AA125" s="58">
        <f t="shared" si="91"/>
        <v>2.5714203537781919E-4</v>
      </c>
      <c r="AB125" s="58">
        <f t="shared" si="91"/>
        <v>5.3881348689303662E-5</v>
      </c>
      <c r="AC125" s="62">
        <f t="shared" si="91"/>
        <v>1.2311941220251525E-5</v>
      </c>
    </row>
    <row r="126" spans="1:29" x14ac:dyDescent="0.25">
      <c r="A126" s="177"/>
      <c r="C126" s="180"/>
      <c r="D126" s="137" t="s">
        <v>10</v>
      </c>
      <c r="E126" s="138">
        <f t="shared" si="81"/>
        <v>0.26078417544156252</v>
      </c>
      <c r="F126" s="139">
        <f t="shared" ref="F126:P126" si="92">F111*$AG$21*$AF$8/10^9</f>
        <v>2.166950660873684E-2</v>
      </c>
      <c r="G126" s="140">
        <f t="shared" si="92"/>
        <v>2.308478703707087E-2</v>
      </c>
      <c r="H126" s="140">
        <f t="shared" si="92"/>
        <v>2.4253974505476287E-2</v>
      </c>
      <c r="I126" s="140">
        <f t="shared" si="92"/>
        <v>2.5173701178273129E-2</v>
      </c>
      <c r="J126" s="140">
        <f t="shared" si="92"/>
        <v>2.5535505465722391E-2</v>
      </c>
      <c r="K126" s="140">
        <f t="shared" si="92"/>
        <v>2.5081359620776362E-2</v>
      </c>
      <c r="L126" s="140">
        <f t="shared" si="92"/>
        <v>2.2863946437792465E-2</v>
      </c>
      <c r="M126" s="140">
        <f t="shared" si="92"/>
        <v>1.9808496780269823E-2</v>
      </c>
      <c r="N126" s="140">
        <f t="shared" si="92"/>
        <v>1.6143198179175557E-2</v>
      </c>
      <c r="O126" s="140">
        <f t="shared" si="92"/>
        <v>1.225795431002053E-2</v>
      </c>
      <c r="P126" s="140">
        <f t="shared" si="92"/>
        <v>8.7927368677585896E-3</v>
      </c>
      <c r="Q126" s="140">
        <f t="shared" ref="Q126:AC126" si="93">Q111*$AH$21*$AF$8/10^9</f>
        <v>8.5822880689383919E-3</v>
      </c>
      <c r="R126" s="140">
        <f t="shared" si="93"/>
        <v>1.1234919516210029E-2</v>
      </c>
      <c r="S126" s="140">
        <f t="shared" si="93"/>
        <v>6.5418872455643767E-3</v>
      </c>
      <c r="T126" s="140">
        <f t="shared" si="93"/>
        <v>5.2001892850020714E-3</v>
      </c>
      <c r="U126" s="140">
        <f t="shared" si="93"/>
        <v>2.5722035091078166E-3</v>
      </c>
      <c r="V126" s="140">
        <f t="shared" si="93"/>
        <v>1.2239235611793456E-3</v>
      </c>
      <c r="W126" s="140">
        <f t="shared" si="93"/>
        <v>3.915485604441527E-4</v>
      </c>
      <c r="X126" s="140">
        <f t="shared" si="93"/>
        <v>2.3689932359369451E-4</v>
      </c>
      <c r="Y126" s="140">
        <f t="shared" si="93"/>
        <v>1.107388918655869E-4</v>
      </c>
      <c r="Z126" s="140">
        <f t="shared" si="93"/>
        <v>2.141143719580134E-5</v>
      </c>
      <c r="AA126" s="140">
        <f t="shared" si="93"/>
        <v>2.2711892738033056E-6</v>
      </c>
      <c r="AB126" s="140">
        <f t="shared" si="93"/>
        <v>6.2042332093080272E-7</v>
      </c>
      <c r="AC126" s="141">
        <f t="shared" si="93"/>
        <v>1.0743879363866188E-7</v>
      </c>
    </row>
    <row r="127" spans="1:29" x14ac:dyDescent="0.25">
      <c r="A127" s="177"/>
      <c r="C127" s="178" t="s">
        <v>28</v>
      </c>
      <c r="D127" s="134" t="s">
        <v>8</v>
      </c>
      <c r="E127" s="98">
        <f t="shared" si="81"/>
        <v>0.84544129051922923</v>
      </c>
      <c r="F127" s="53">
        <f t="shared" ref="F127:P127" si="94">F112*$AG$22*$AF$9/10^9</f>
        <v>8.18046522388369E-2</v>
      </c>
      <c r="G127" s="57">
        <f t="shared" si="94"/>
        <v>0.13679341945680465</v>
      </c>
      <c r="H127" s="57">
        <f t="shared" si="94"/>
        <v>0.16204776709987725</v>
      </c>
      <c r="I127" s="57">
        <f t="shared" si="94"/>
        <v>0.15483188179960455</v>
      </c>
      <c r="J127" s="57">
        <f t="shared" si="94"/>
        <v>0.12471349570874114</v>
      </c>
      <c r="K127" s="57">
        <f t="shared" si="94"/>
        <v>8.6527673374472647E-2</v>
      </c>
      <c r="L127" s="57">
        <f t="shared" si="94"/>
        <v>5.15485061614906E-2</v>
      </c>
      <c r="M127" s="57">
        <f t="shared" si="94"/>
        <v>2.6938307975181108E-2</v>
      </c>
      <c r="N127" s="57">
        <f t="shared" si="94"/>
        <v>1.2387587992931583E-2</v>
      </c>
      <c r="O127" s="57">
        <f t="shared" si="94"/>
        <v>5.0186251521731695E-3</v>
      </c>
      <c r="P127" s="57">
        <f t="shared" si="94"/>
        <v>1.8108488039789625E-3</v>
      </c>
      <c r="Q127" s="57">
        <f t="shared" ref="Q127:AC127" si="95">Q112*$AH$22*$AF$9/10^9</f>
        <v>8.0887900580524006E-4</v>
      </c>
      <c r="R127" s="57">
        <f t="shared" si="95"/>
        <v>1.7475723521584449E-4</v>
      </c>
      <c r="S127" s="57">
        <f t="shared" si="95"/>
        <v>3.0826312925979568E-5</v>
      </c>
      <c r="T127" s="57">
        <f t="shared" si="95"/>
        <v>3.7070328501383698E-6</v>
      </c>
      <c r="U127" s="57">
        <f t="shared" si="95"/>
        <v>2.8027018717524699E-7</v>
      </c>
      <c r="V127" s="57">
        <f t="shared" si="95"/>
        <v>6.0841603239773321E-8</v>
      </c>
      <c r="W127" s="57">
        <f t="shared" si="95"/>
        <v>1.1612273369284153E-8</v>
      </c>
      <c r="X127" s="57">
        <f t="shared" si="95"/>
        <v>2.0908977550741207E-9</v>
      </c>
      <c r="Y127" s="57">
        <f t="shared" si="95"/>
        <v>3.2269572826535566E-10</v>
      </c>
      <c r="Z127" s="57">
        <f t="shared" si="95"/>
        <v>3.0681981044693354E-11</v>
      </c>
      <c r="AA127" s="57">
        <f t="shared" si="95"/>
        <v>0</v>
      </c>
      <c r="AB127" s="57">
        <f t="shared" si="95"/>
        <v>0</v>
      </c>
      <c r="AC127" s="61">
        <f t="shared" si="95"/>
        <v>0</v>
      </c>
    </row>
    <row r="128" spans="1:29" x14ac:dyDescent="0.25">
      <c r="A128" s="177"/>
      <c r="C128" s="179"/>
      <c r="D128" s="135" t="s">
        <v>9</v>
      </c>
      <c r="E128" s="103">
        <f t="shared" si="81"/>
        <v>42.802779134278715</v>
      </c>
      <c r="F128" s="54">
        <f t="shared" ref="F128:P128" si="96">F113*$AG$23*$AF$9/10^9</f>
        <v>10.361922616919216</v>
      </c>
      <c r="G128" s="58">
        <f t="shared" si="96"/>
        <v>9.7093535227586578</v>
      </c>
      <c r="H128" s="58">
        <f t="shared" si="96"/>
        <v>8.0945599604477678</v>
      </c>
      <c r="I128" s="58">
        <f t="shared" si="96"/>
        <v>6.0239419748442744</v>
      </c>
      <c r="J128" s="58">
        <f t="shared" si="96"/>
        <v>4.0031058127353019</v>
      </c>
      <c r="K128" s="58">
        <f t="shared" si="96"/>
        <v>2.3779465792589805</v>
      </c>
      <c r="L128" s="58">
        <f t="shared" si="96"/>
        <v>1.2446608385441658</v>
      </c>
      <c r="M128" s="58">
        <f t="shared" si="96"/>
        <v>0.58244410837414773</v>
      </c>
      <c r="N128" s="58">
        <f t="shared" si="96"/>
        <v>0.24335782956052535</v>
      </c>
      <c r="O128" s="58">
        <f t="shared" si="96"/>
        <v>9.0617076181787132E-2</v>
      </c>
      <c r="P128" s="58">
        <f t="shared" si="96"/>
        <v>3.0332542079035432E-2</v>
      </c>
      <c r="Q128" s="58">
        <f t="shared" ref="Q128:AC128" si="97">Q113*$AH$23*$AF$9/10^9</f>
        <v>2.9685680952565231E-2</v>
      </c>
      <c r="R128" s="58">
        <f t="shared" si="97"/>
        <v>8.2835296629358724E-3</v>
      </c>
      <c r="S128" s="58">
        <f t="shared" si="97"/>
        <v>2.0573278127682458E-3</v>
      </c>
      <c r="T128" s="58">
        <f t="shared" si="97"/>
        <v>4.0837105198556232E-4</v>
      </c>
      <c r="U128" s="58">
        <f t="shared" si="97"/>
        <v>8.3205211817650443E-5</v>
      </c>
      <c r="V128" s="58">
        <f t="shared" si="97"/>
        <v>1.5196665181835516E-5</v>
      </c>
      <c r="W128" s="58">
        <f t="shared" si="97"/>
        <v>2.5041344016734065E-6</v>
      </c>
      <c r="X128" s="58">
        <f t="shared" si="97"/>
        <v>3.9680735223952492E-7</v>
      </c>
      <c r="Y128" s="58">
        <f t="shared" si="97"/>
        <v>5.4695992694977007E-8</v>
      </c>
      <c r="Z128" s="58">
        <f t="shared" si="97"/>
        <v>5.5798626856848184E-9</v>
      </c>
      <c r="AA128" s="58">
        <f t="shared" si="97"/>
        <v>0</v>
      </c>
      <c r="AB128" s="58">
        <f t="shared" si="97"/>
        <v>0</v>
      </c>
      <c r="AC128" s="62">
        <f t="shared" si="97"/>
        <v>0</v>
      </c>
    </row>
    <row r="129" spans="1:29" x14ac:dyDescent="0.25">
      <c r="A129" s="177"/>
      <c r="C129" s="180"/>
      <c r="D129" s="137" t="s">
        <v>10</v>
      </c>
      <c r="E129" s="138">
        <f t="shared" si="81"/>
        <v>1.3509327668739324</v>
      </c>
      <c r="F129" s="139">
        <f t="shared" ref="F129:P129" si="98">F114*$AG$24*$AF$9/10^9</f>
        <v>0.32721860895534366</v>
      </c>
      <c r="G129" s="140">
        <f t="shared" si="98"/>
        <v>0.30661116387658904</v>
      </c>
      <c r="H129" s="140">
        <f t="shared" si="98"/>
        <v>0.25561768296150833</v>
      </c>
      <c r="I129" s="140">
        <f t="shared" si="98"/>
        <v>0.19022974657402963</v>
      </c>
      <c r="J129" s="140">
        <f t="shared" si="98"/>
        <v>0.12641386777058841</v>
      </c>
      <c r="K129" s="140">
        <f t="shared" si="98"/>
        <v>7.5093049871336207E-2</v>
      </c>
      <c r="L129" s="140">
        <f t="shared" si="98"/>
        <v>3.9305079111921028E-2</v>
      </c>
      <c r="M129" s="140">
        <f t="shared" si="98"/>
        <v>1.8392971843394133E-2</v>
      </c>
      <c r="N129" s="140">
        <f t="shared" si="98"/>
        <v>7.6849840913850104E-3</v>
      </c>
      <c r="O129" s="140">
        <f t="shared" si="98"/>
        <v>2.8615918794248569E-3</v>
      </c>
      <c r="P129" s="140">
        <f t="shared" si="98"/>
        <v>9.5786974986427677E-4</v>
      </c>
      <c r="Q129" s="140">
        <f t="shared" ref="Q129:AC129" si="99">Q114*$AH$24*$AF$9/10^9</f>
        <v>3.9997549072930003E-4</v>
      </c>
      <c r="R129" s="140">
        <f t="shared" si="99"/>
        <v>1.1160966282692546E-4</v>
      </c>
      <c r="S129" s="140">
        <f t="shared" si="99"/>
        <v>2.7719785266772157E-5</v>
      </c>
      <c r="T129" s="140">
        <f t="shared" si="99"/>
        <v>5.5022625951738931E-6</v>
      </c>
      <c r="U129" s="140">
        <f t="shared" si="99"/>
        <v>1.1210807487009744E-6</v>
      </c>
      <c r="V129" s="140">
        <f t="shared" si="99"/>
        <v>1.8877090586941104E-7</v>
      </c>
      <c r="W129" s="140">
        <f t="shared" si="99"/>
        <v>2.8478624525326481E-8</v>
      </c>
      <c r="X129" s="140">
        <f t="shared" si="99"/>
        <v>4.0974365229118115E-9</v>
      </c>
      <c r="Y129" s="140">
        <f t="shared" si="99"/>
        <v>5.0768582441747454E-10</v>
      </c>
      <c r="Z129" s="140">
        <f t="shared" si="99"/>
        <v>5.1728298620805433E-11</v>
      </c>
      <c r="AA129" s="140">
        <f t="shared" si="99"/>
        <v>0</v>
      </c>
      <c r="AB129" s="140">
        <f t="shared" si="99"/>
        <v>0</v>
      </c>
      <c r="AC129" s="141">
        <f t="shared" si="99"/>
        <v>0</v>
      </c>
    </row>
    <row r="130" spans="1:29" x14ac:dyDescent="0.25">
      <c r="A130" s="177"/>
      <c r="C130" s="178" t="s">
        <v>32</v>
      </c>
      <c r="D130" s="135" t="s">
        <v>9</v>
      </c>
      <c r="E130" s="103">
        <f t="shared" si="81"/>
        <v>188.57849213256489</v>
      </c>
      <c r="F130" s="54">
        <f t="shared" ref="F130:P130" si="100">F115*$AG$25*$AF$10/10^9</f>
        <v>18.534708465234413</v>
      </c>
      <c r="G130" s="58">
        <f t="shared" si="100"/>
        <v>19.032299642773573</v>
      </c>
      <c r="H130" s="58">
        <f t="shared" si="100"/>
        <v>19.381854141152001</v>
      </c>
      <c r="I130" s="58">
        <f t="shared" si="100"/>
        <v>19.409368661533314</v>
      </c>
      <c r="J130" s="58">
        <f t="shared" si="100"/>
        <v>19.04434202388768</v>
      </c>
      <c r="K130" s="58">
        <f t="shared" si="100"/>
        <v>18.227339292629956</v>
      </c>
      <c r="L130" s="58">
        <f t="shared" si="100"/>
        <v>16.413916056063663</v>
      </c>
      <c r="M130" s="58">
        <f t="shared" si="100"/>
        <v>13.891140292451738</v>
      </c>
      <c r="N130" s="58">
        <f t="shared" si="100"/>
        <v>10.80760161540889</v>
      </c>
      <c r="O130" s="58">
        <f t="shared" si="100"/>
        <v>7.2894278620976554</v>
      </c>
      <c r="P130" s="58">
        <f t="shared" si="100"/>
        <v>4.1979378595170784</v>
      </c>
      <c r="Q130" s="58">
        <f t="shared" ref="Q130:AC130" si="101">Q115*$AH$25*$AF$10/10^9</f>
        <v>15.222228560132077</v>
      </c>
      <c r="R130" s="58">
        <f t="shared" si="101"/>
        <v>6.136267357277652</v>
      </c>
      <c r="S130" s="58">
        <f t="shared" si="101"/>
        <v>0.99006030240522258</v>
      </c>
      <c r="T130" s="58">
        <f t="shared" si="101"/>
        <v>0</v>
      </c>
      <c r="U130" s="58">
        <f t="shared" si="101"/>
        <v>0</v>
      </c>
      <c r="V130" s="58">
        <f t="shared" si="101"/>
        <v>0</v>
      </c>
      <c r="W130" s="58">
        <f t="shared" si="101"/>
        <v>0</v>
      </c>
      <c r="X130" s="58">
        <f t="shared" si="101"/>
        <v>0</v>
      </c>
      <c r="Y130" s="58">
        <f t="shared" si="101"/>
        <v>0</v>
      </c>
      <c r="Z130" s="58">
        <f t="shared" si="101"/>
        <v>0</v>
      </c>
      <c r="AA130" s="58">
        <f t="shared" si="101"/>
        <v>0</v>
      </c>
      <c r="AB130" s="58">
        <f t="shared" si="101"/>
        <v>0</v>
      </c>
      <c r="AC130" s="62">
        <f t="shared" si="101"/>
        <v>0</v>
      </c>
    </row>
    <row r="131" spans="1:29" x14ac:dyDescent="0.25">
      <c r="A131" s="177"/>
      <c r="C131" s="180"/>
      <c r="D131" s="137" t="s">
        <v>10</v>
      </c>
      <c r="E131" s="138">
        <f t="shared" si="81"/>
        <v>3.7276633739846718</v>
      </c>
      <c r="F131" s="139">
        <f t="shared" ref="F131:P131" si="102">F116*$AG$26*$AF$10/10^9</f>
        <v>0.3782593564333554</v>
      </c>
      <c r="G131" s="140">
        <f t="shared" si="102"/>
        <v>0.38539873616309495</v>
      </c>
      <c r="H131" s="140">
        <f t="shared" si="102"/>
        <v>0.38958122121906497</v>
      </c>
      <c r="I131" s="140">
        <f t="shared" si="102"/>
        <v>0.3873949744193535</v>
      </c>
      <c r="J131" s="140">
        <f t="shared" si="102"/>
        <v>0.37756649688731564</v>
      </c>
      <c r="K131" s="140">
        <f t="shared" si="102"/>
        <v>0.35906291586484484</v>
      </c>
      <c r="L131" s="140">
        <f t="shared" si="102"/>
        <v>0.32136973117829576</v>
      </c>
      <c r="M131" s="140">
        <f t="shared" si="102"/>
        <v>0.27039175958900119</v>
      </c>
      <c r="N131" s="140">
        <f t="shared" si="102"/>
        <v>0.20919790636420132</v>
      </c>
      <c r="O131" s="140">
        <f t="shared" si="102"/>
        <v>0.14034487715823951</v>
      </c>
      <c r="P131" s="140">
        <f t="shared" si="102"/>
        <v>8.0410080893076816E-2</v>
      </c>
      <c r="Q131" s="140">
        <f t="shared" ref="Q131:AC131" si="103">Q116*$AH$26*$AF$10/10^9</f>
        <v>0.29014458793988973</v>
      </c>
      <c r="R131" s="140">
        <f t="shared" si="103"/>
        <v>0.11900892799075403</v>
      </c>
      <c r="S131" s="140">
        <f t="shared" si="103"/>
        <v>1.9531801884184661E-2</v>
      </c>
      <c r="T131" s="140">
        <f t="shared" si="103"/>
        <v>0</v>
      </c>
      <c r="U131" s="140">
        <f t="shared" si="103"/>
        <v>0</v>
      </c>
      <c r="V131" s="140">
        <f t="shared" si="103"/>
        <v>0</v>
      </c>
      <c r="W131" s="140">
        <f t="shared" si="103"/>
        <v>0</v>
      </c>
      <c r="X131" s="140">
        <f t="shared" si="103"/>
        <v>0</v>
      </c>
      <c r="Y131" s="140">
        <f t="shared" si="103"/>
        <v>0</v>
      </c>
      <c r="Z131" s="140">
        <f t="shared" si="103"/>
        <v>0</v>
      </c>
      <c r="AA131" s="140">
        <f t="shared" si="103"/>
        <v>0</v>
      </c>
      <c r="AB131" s="140">
        <f t="shared" si="103"/>
        <v>0</v>
      </c>
      <c r="AC131" s="141">
        <f t="shared" si="103"/>
        <v>0</v>
      </c>
    </row>
    <row r="132" spans="1:29" x14ac:dyDescent="0.25">
      <c r="E132" s="131"/>
    </row>
    <row r="133" spans="1:29" x14ac:dyDescent="0.25">
      <c r="C133" s="2" t="s">
        <v>165</v>
      </c>
      <c r="E133" s="131"/>
      <c r="F133" s="2" t="s">
        <v>166</v>
      </c>
    </row>
    <row r="134" spans="1:29" x14ac:dyDescent="0.25">
      <c r="C134" s="122" t="s">
        <v>30</v>
      </c>
      <c r="D134" s="122" t="s">
        <v>120</v>
      </c>
      <c r="E134" s="122" t="s">
        <v>168</v>
      </c>
      <c r="F134" s="122" t="s">
        <v>169</v>
      </c>
      <c r="G134" s="122" t="s">
        <v>170</v>
      </c>
      <c r="H134" s="122" t="s">
        <v>171</v>
      </c>
      <c r="I134" s="122" t="s">
        <v>172</v>
      </c>
      <c r="J134" s="122" t="s">
        <v>173</v>
      </c>
      <c r="K134" s="122" t="s">
        <v>174</v>
      </c>
      <c r="L134" s="122" t="s">
        <v>175</v>
      </c>
      <c r="M134" s="122" t="s">
        <v>176</v>
      </c>
      <c r="N134" s="122" t="s">
        <v>177</v>
      </c>
      <c r="O134" s="122" t="s">
        <v>178</v>
      </c>
      <c r="P134" s="122" t="s">
        <v>179</v>
      </c>
      <c r="Q134" s="122" t="s">
        <v>180</v>
      </c>
      <c r="R134" s="122" t="s">
        <v>181</v>
      </c>
      <c r="S134" s="122" t="s">
        <v>182</v>
      </c>
      <c r="T134" s="122" t="s">
        <v>183</v>
      </c>
      <c r="U134" s="122" t="s">
        <v>184</v>
      </c>
      <c r="V134" s="122" t="s">
        <v>185</v>
      </c>
      <c r="W134" s="122" t="s">
        <v>186</v>
      </c>
      <c r="X134" s="122" t="s">
        <v>187</v>
      </c>
      <c r="Y134" s="122" t="s">
        <v>188</v>
      </c>
      <c r="Z134" s="122" t="s">
        <v>189</v>
      </c>
      <c r="AA134" s="122" t="s">
        <v>190</v>
      </c>
      <c r="AB134" s="122" t="s">
        <v>191</v>
      </c>
      <c r="AC134" s="122" t="s">
        <v>192</v>
      </c>
    </row>
    <row r="135" spans="1:29" ht="15" customHeight="1" x14ac:dyDescent="0.25">
      <c r="A135" s="163" t="s">
        <v>16</v>
      </c>
      <c r="C135" s="126" t="s">
        <v>25</v>
      </c>
      <c r="D135" s="127" t="s">
        <v>8</v>
      </c>
      <c r="E135" s="128">
        <f>SUM(F135:AC135)</f>
        <v>361055201.00178802</v>
      </c>
      <c r="F135" s="129">
        <v>47418028.66389633</v>
      </c>
      <c r="G135" s="130">
        <v>46972121.930307634</v>
      </c>
      <c r="H135" s="130">
        <v>46506867.7376578</v>
      </c>
      <c r="I135" s="130">
        <v>45785728.687714778</v>
      </c>
      <c r="J135" s="130">
        <v>44175858.835684836</v>
      </c>
      <c r="K135" s="130">
        <v>41232616.068569183</v>
      </c>
      <c r="L135" s="130">
        <v>35464864.28927058</v>
      </c>
      <c r="M135" s="130">
        <v>27326753.611204363</v>
      </c>
      <c r="N135" s="130">
        <v>17029754.421179991</v>
      </c>
      <c r="O135" s="130">
        <v>7278814.5715583414</v>
      </c>
      <c r="P135" s="130">
        <v>1697599.8210792956</v>
      </c>
      <c r="Q135" s="130">
        <v>162513.56354077838</v>
      </c>
      <c r="R135" s="130">
        <v>3668.1083444530896</v>
      </c>
      <c r="S135" s="130">
        <v>10.690149182678768</v>
      </c>
      <c r="T135" s="130">
        <v>1.6304514187234621E-3</v>
      </c>
      <c r="U135" s="130">
        <v>6.398846825497853E-9</v>
      </c>
      <c r="V135" s="130">
        <v>1.5723470799514305E-16</v>
      </c>
      <c r="W135" s="130">
        <v>5.1155408079104607E-27</v>
      </c>
      <c r="X135" s="130">
        <v>3.4842997781548336E-41</v>
      </c>
      <c r="Y135" s="130">
        <v>4.7354420978941439E-60</v>
      </c>
      <c r="Z135" s="130">
        <v>9.260842401146774E-85</v>
      </c>
      <c r="AA135" s="130">
        <v>9.4566230725663122E-117</v>
      </c>
      <c r="AB135" s="130">
        <v>1.7049435159539274E-157</v>
      </c>
      <c r="AC135" s="132">
        <v>8.3016990655955723E-209</v>
      </c>
    </row>
    <row r="136" spans="1:29" x14ac:dyDescent="0.25">
      <c r="A136" s="164"/>
      <c r="C136" s="178" t="s">
        <v>27</v>
      </c>
      <c r="D136" s="134" t="s">
        <v>8</v>
      </c>
      <c r="E136" s="98">
        <f t="shared" ref="E136:E146" si="104">SUM(F136:AC136)</f>
        <v>6295480.8536607353</v>
      </c>
      <c r="F136" s="53">
        <v>587315.45184307755</v>
      </c>
      <c r="G136" s="57">
        <v>598229.56408808532</v>
      </c>
      <c r="H136" s="57">
        <v>598122.89532104065</v>
      </c>
      <c r="I136" s="57">
        <v>590059.8504551088</v>
      </c>
      <c r="J136" s="57">
        <v>571564.40984649875</v>
      </c>
      <c r="K136" s="57">
        <v>542185.02930349461</v>
      </c>
      <c r="L136" s="57">
        <v>487537.41642970854</v>
      </c>
      <c r="M136" s="57">
        <v>427546.68374352797</v>
      </c>
      <c r="N136" s="57">
        <v>364874.93587541411</v>
      </c>
      <c r="O136" s="57">
        <v>302786.45180972072</v>
      </c>
      <c r="P136" s="57">
        <v>248829.89501563553</v>
      </c>
      <c r="Q136" s="57">
        <v>218409.26331516818</v>
      </c>
      <c r="R136" s="57">
        <v>183639.15953887228</v>
      </c>
      <c r="S136" s="57">
        <v>146616.51368178794</v>
      </c>
      <c r="T136" s="57">
        <v>80265.265964642909</v>
      </c>
      <c r="U136" s="57">
        <v>62360.826310829914</v>
      </c>
      <c r="V136" s="57">
        <v>53417.878179745836</v>
      </c>
      <c r="W136" s="57">
        <v>55192.746282924069</v>
      </c>
      <c r="X136" s="57">
        <v>47339.870938920118</v>
      </c>
      <c r="Y136" s="57">
        <v>42687.455585206233</v>
      </c>
      <c r="Z136" s="57">
        <v>30806.928895230554</v>
      </c>
      <c r="AA136" s="57">
        <v>24327.274585781037</v>
      </c>
      <c r="AB136" s="57">
        <v>17115.159452754197</v>
      </c>
      <c r="AC136" s="61">
        <v>14249.927197558969</v>
      </c>
    </row>
    <row r="137" spans="1:29" x14ac:dyDescent="0.25">
      <c r="A137" s="164"/>
      <c r="C137" s="179"/>
      <c r="D137" s="135" t="s">
        <v>9</v>
      </c>
      <c r="E137" s="103">
        <f t="shared" si="104"/>
        <v>6301577.6049061054</v>
      </c>
      <c r="F137" s="54">
        <v>603111.22194154689</v>
      </c>
      <c r="G137" s="136">
        <v>614318.8677677149</v>
      </c>
      <c r="H137" s="136">
        <v>614209.33015852491</v>
      </c>
      <c r="I137" s="136">
        <v>605929.43078519648</v>
      </c>
      <c r="J137" s="136">
        <v>586936.55778857996</v>
      </c>
      <c r="K137" s="136">
        <v>556767.02275664418</v>
      </c>
      <c r="L137" s="136">
        <v>500649.66968331882</v>
      </c>
      <c r="M137" s="136">
        <v>439045.49430875696</v>
      </c>
      <c r="N137" s="136">
        <v>374688.19820947148</v>
      </c>
      <c r="O137" s="136">
        <v>310929.85271413845</v>
      </c>
      <c r="P137" s="136">
        <v>255522.14158084811</v>
      </c>
      <c r="Q137" s="136">
        <v>224283.35108159075</v>
      </c>
      <c r="R137" s="136">
        <v>188578.11003991772</v>
      </c>
      <c r="S137" s="136">
        <v>150559.74510110251</v>
      </c>
      <c r="T137" s="136">
        <v>82423.989499144314</v>
      </c>
      <c r="U137" s="136">
        <v>64038.012348529512</v>
      </c>
      <c r="V137" s="136">
        <v>42603.215726177659</v>
      </c>
      <c r="W137" s="136">
        <v>34174.138794358456</v>
      </c>
      <c r="X137" s="136">
        <v>22498.15648582342</v>
      </c>
      <c r="Y137" s="136">
        <v>15224.871292240594</v>
      </c>
      <c r="Z137" s="136">
        <v>7925.4339896443735</v>
      </c>
      <c r="AA137" s="136">
        <v>4202.4082777740741</v>
      </c>
      <c r="AB137" s="136">
        <v>1711.5159452754187</v>
      </c>
      <c r="AC137" s="62">
        <v>1246.8686297864099</v>
      </c>
    </row>
    <row r="138" spans="1:29" x14ac:dyDescent="0.25">
      <c r="A138" s="164"/>
      <c r="C138" s="180"/>
      <c r="D138" s="137" t="s">
        <v>10</v>
      </c>
      <c r="E138" s="138">
        <f t="shared" si="104"/>
        <v>2570121.6487091528</v>
      </c>
      <c r="F138" s="139">
        <v>244116.44697634035</v>
      </c>
      <c r="G138" s="140">
        <v>248652.87504883704</v>
      </c>
      <c r="H138" s="140">
        <v>248608.53839749823</v>
      </c>
      <c r="I138" s="140">
        <v>245257.1505559129</v>
      </c>
      <c r="J138" s="140">
        <v>237569.55910490148</v>
      </c>
      <c r="K138" s="140">
        <v>225358.08063959409</v>
      </c>
      <c r="L138" s="140">
        <v>202643.91391943858</v>
      </c>
      <c r="M138" s="140">
        <v>177708.89055354451</v>
      </c>
      <c r="N138" s="140">
        <v>151659.5087990718</v>
      </c>
      <c r="O138" s="140">
        <v>125852.55943191318</v>
      </c>
      <c r="P138" s="140">
        <v>103425.62873510519</v>
      </c>
      <c r="Q138" s="140">
        <v>90781.356390167668</v>
      </c>
      <c r="R138" s="140">
        <v>76329.235016157167</v>
      </c>
      <c r="S138" s="140">
        <v>60940.849207589104</v>
      </c>
      <c r="T138" s="140">
        <v>33362.090987748881</v>
      </c>
      <c r="U138" s="140">
        <v>25920.14785535718</v>
      </c>
      <c r="V138" s="140">
        <v>18679.871510708668</v>
      </c>
      <c r="W138" s="140">
        <v>16482.217383119787</v>
      </c>
      <c r="X138" s="140">
        <v>12186.501429821019</v>
      </c>
      <c r="Y138" s="140">
        <v>9539.634543872271</v>
      </c>
      <c r="Z138" s="140">
        <v>6007.9902824723467</v>
      </c>
      <c r="AA138" s="140">
        <v>4155.7148524654731</v>
      </c>
      <c r="AB138" s="140">
        <v>2567.2739179131286</v>
      </c>
      <c r="AC138" s="141">
        <v>2315.6131696033322</v>
      </c>
    </row>
    <row r="139" spans="1:29" x14ac:dyDescent="0.25">
      <c r="A139" s="164"/>
      <c r="C139" s="178" t="s">
        <v>26</v>
      </c>
      <c r="D139" s="134" t="s">
        <v>8</v>
      </c>
      <c r="E139" s="98">
        <f t="shared" si="104"/>
        <v>71294460.645113766</v>
      </c>
      <c r="F139" s="53">
        <v>10001038.952777134</v>
      </c>
      <c r="G139" s="57">
        <v>9648590.5123325847</v>
      </c>
      <c r="H139" s="57">
        <v>9153055.8622342143</v>
      </c>
      <c r="I139" s="57">
        <v>8537835.9979184903</v>
      </c>
      <c r="J139" s="57">
        <v>7759061.3274980169</v>
      </c>
      <c r="K139" s="57">
        <v>6819666.2902000183</v>
      </c>
      <c r="L139" s="57">
        <v>5627765.5936027244</v>
      </c>
      <c r="M139" s="57">
        <v>4437924.8556520287</v>
      </c>
      <c r="N139" s="57">
        <v>3321980.1342315441</v>
      </c>
      <c r="O139" s="57">
        <v>2347062.3716894956</v>
      </c>
      <c r="P139" s="57">
        <v>1579777.6408412817</v>
      </c>
      <c r="Q139" s="57">
        <v>1056988.9573997969</v>
      </c>
      <c r="R139" s="57">
        <v>576853.65143736498</v>
      </c>
      <c r="S139" s="57">
        <v>287831.29821231123</v>
      </c>
      <c r="T139" s="57">
        <v>72269.255250690578</v>
      </c>
      <c r="U139" s="57">
        <v>35660.729629141933</v>
      </c>
      <c r="V139" s="57">
        <v>16827.132150809382</v>
      </c>
      <c r="W139" s="57">
        <v>8267.750356856026</v>
      </c>
      <c r="X139" s="57">
        <v>3973.1969173249768</v>
      </c>
      <c r="Y139" s="57">
        <v>1518.7213258802294</v>
      </c>
      <c r="Z139" s="57">
        <v>384.84794280288838</v>
      </c>
      <c r="AA139" s="57">
        <v>97.641155263093452</v>
      </c>
      <c r="AB139" s="57">
        <v>22.526203244857584</v>
      </c>
      <c r="AC139" s="61">
        <v>5.398154743508921</v>
      </c>
    </row>
    <row r="140" spans="1:29" x14ac:dyDescent="0.25">
      <c r="A140" s="164"/>
      <c r="C140" s="179"/>
      <c r="D140" s="135" t="s">
        <v>9</v>
      </c>
      <c r="E140" s="103">
        <f t="shared" si="104"/>
        <v>57142908.20696184</v>
      </c>
      <c r="F140" s="54">
        <v>7834392.3688075542</v>
      </c>
      <c r="G140" s="136">
        <v>7593520.2078598998</v>
      </c>
      <c r="H140" s="136">
        <v>7236669.6261313166</v>
      </c>
      <c r="I140" s="136">
        <v>6780919.4380516103</v>
      </c>
      <c r="J140" s="136">
        <v>6190039.0289710425</v>
      </c>
      <c r="K140" s="136">
        <v>5464702.4341985881</v>
      </c>
      <c r="L140" s="136">
        <v>4529338.9553528214</v>
      </c>
      <c r="M140" s="136">
        <v>3587161.1471782303</v>
      </c>
      <c r="N140" s="136">
        <v>2696604.3547567935</v>
      </c>
      <c r="O140" s="136">
        <v>1913249.7279174984</v>
      </c>
      <c r="P140" s="136">
        <v>1293146.7547379672</v>
      </c>
      <c r="Q140" s="136">
        <v>868771.42525770084</v>
      </c>
      <c r="R140" s="136">
        <v>588670.89643338881</v>
      </c>
      <c r="S140" s="136">
        <v>357535.10553362605</v>
      </c>
      <c r="T140" s="136">
        <v>109407.30264919173</v>
      </c>
      <c r="U140" s="136">
        <v>54196.73862952675</v>
      </c>
      <c r="V140" s="136">
        <v>25964.313002880255</v>
      </c>
      <c r="W140" s="136">
        <v>12478.226569791335</v>
      </c>
      <c r="X140" s="136">
        <v>4309.3990993230818</v>
      </c>
      <c r="Y140" s="136">
        <v>1355.1253488322332</v>
      </c>
      <c r="Z140" s="136">
        <v>363.74973885539094</v>
      </c>
      <c r="AA140" s="136">
        <v>88.976482829695229</v>
      </c>
      <c r="AB140" s="136">
        <v>18.644065290416492</v>
      </c>
      <c r="AC140" s="62">
        <v>4.2601872734434343</v>
      </c>
    </row>
    <row r="141" spans="1:29" x14ac:dyDescent="0.25">
      <c r="A141" s="164"/>
      <c r="C141" s="180"/>
      <c r="D141" s="137" t="s">
        <v>10</v>
      </c>
      <c r="E141" s="138">
        <f t="shared" si="104"/>
        <v>1324055.6555832245</v>
      </c>
      <c r="F141" s="139">
        <v>180295.57226807202</v>
      </c>
      <c r="G141" s="140">
        <v>174297.16279431037</v>
      </c>
      <c r="H141" s="140">
        <v>165679.9786995711</v>
      </c>
      <c r="I141" s="140">
        <v>154853.24623789647</v>
      </c>
      <c r="J141" s="140">
        <v>141007.27809189958</v>
      </c>
      <c r="K141" s="140">
        <v>124178.58058247999</v>
      </c>
      <c r="L141" s="140">
        <v>102674.43112458632</v>
      </c>
      <c r="M141" s="140">
        <v>81122.3699784419</v>
      </c>
      <c r="N141" s="140">
        <v>60839.251933490814</v>
      </c>
      <c r="O141" s="140">
        <v>43065.501143436697</v>
      </c>
      <c r="P141" s="140">
        <v>29040.954695388518</v>
      </c>
      <c r="Q141" s="140">
        <v>19466.485860595392</v>
      </c>
      <c r="R141" s="140">
        <v>23806.178213079133</v>
      </c>
      <c r="S141" s="140">
        <v>13175.124146203481</v>
      </c>
      <c r="T141" s="140">
        <v>5623.0420469313058</v>
      </c>
      <c r="U141" s="140">
        <v>2781.3619259383831</v>
      </c>
      <c r="V141" s="140">
        <v>1323.4467573306074</v>
      </c>
      <c r="W141" s="140">
        <v>423.38728421729309</v>
      </c>
      <c r="X141" s="140">
        <v>256.1627634014863</v>
      </c>
      <c r="Y141" s="140">
        <v>119.74361144635262</v>
      </c>
      <c r="Z141" s="140">
        <v>23.152505618297297</v>
      </c>
      <c r="AA141" s="140">
        <v>2.4558707545450966</v>
      </c>
      <c r="AB141" s="140">
        <v>0.67087296813451847</v>
      </c>
      <c r="AC141" s="141">
        <v>0.11617516613177105</v>
      </c>
    </row>
    <row r="142" spans="1:29" x14ac:dyDescent="0.25">
      <c r="A142" s="164"/>
      <c r="C142" s="178" t="s">
        <v>28</v>
      </c>
      <c r="D142" s="134" t="s">
        <v>8</v>
      </c>
      <c r="E142" s="98">
        <f t="shared" si="104"/>
        <v>133639.93455894792</v>
      </c>
      <c r="F142" s="53">
        <v>27416.203547542482</v>
      </c>
      <c r="G142" s="57">
        <v>28165.293524885572</v>
      </c>
      <c r="H142" s="57">
        <v>25427.814647995747</v>
      </c>
      <c r="I142" s="57">
        <v>20288.56303956058</v>
      </c>
      <c r="J142" s="57">
        <v>14336.453398748887</v>
      </c>
      <c r="K142" s="57">
        <v>8992.9375585737725</v>
      </c>
      <c r="L142" s="57">
        <v>4942.3781377381183</v>
      </c>
      <c r="M142" s="57">
        <v>2416.2302343318956</v>
      </c>
      <c r="N142" s="57">
        <v>1050.1277939332144</v>
      </c>
      <c r="O142" s="57">
        <v>405.2417553301679</v>
      </c>
      <c r="P142" s="57">
        <v>140.12968240041906</v>
      </c>
      <c r="Q142" s="57">
        <v>45.18525671918897</v>
      </c>
      <c r="R142" s="57">
        <v>10.792110319165877</v>
      </c>
      <c r="S142" s="57">
        <v>2.1882138747850082</v>
      </c>
      <c r="T142" s="57">
        <v>0.33223407619164619</v>
      </c>
      <c r="U142" s="57">
        <v>5.0048247709865532E-2</v>
      </c>
      <c r="V142" s="57">
        <v>1.0864572007102379E-2</v>
      </c>
      <c r="W142" s="57">
        <v>2.0736202445150271E-3</v>
      </c>
      <c r="X142" s="57">
        <v>3.7337459912037863E-4</v>
      </c>
      <c r="Y142" s="57">
        <v>5.762423719024208E-5</v>
      </c>
      <c r="Z142" s="57">
        <v>5.4789251865523848E-6</v>
      </c>
      <c r="AA142" s="57">
        <v>0</v>
      </c>
      <c r="AB142" s="57">
        <v>0</v>
      </c>
      <c r="AC142" s="61">
        <v>0</v>
      </c>
    </row>
    <row r="143" spans="1:29" x14ac:dyDescent="0.25">
      <c r="A143" s="164"/>
      <c r="C143" s="179"/>
      <c r="D143" s="135" t="s">
        <v>9</v>
      </c>
      <c r="E143" s="103">
        <f t="shared" si="104"/>
        <v>10268999.558461677</v>
      </c>
      <c r="F143" s="54">
        <v>2604539.3370165038</v>
      </c>
      <c r="G143" s="136">
        <v>2383959.5796608906</v>
      </c>
      <c r="H143" s="136">
        <v>1941987.0206655723</v>
      </c>
      <c r="I143" s="136">
        <v>1412455.6864182632</v>
      </c>
      <c r="J143" s="136">
        <v>917499.59921363927</v>
      </c>
      <c r="K143" s="136">
        <v>532807.37578216416</v>
      </c>
      <c r="L143" s="136">
        <v>272718.64993567026</v>
      </c>
      <c r="M143" s="136">
        <v>124816.06461893237</v>
      </c>
      <c r="N143" s="136">
        <v>51012.752433038426</v>
      </c>
      <c r="O143" s="136">
        <v>18585.225330659334</v>
      </c>
      <c r="P143" s="136">
        <v>6088.5803864677991</v>
      </c>
      <c r="Q143" s="136">
        <v>1865.7994404457925</v>
      </c>
      <c r="R143" s="136">
        <v>510.04923392841386</v>
      </c>
      <c r="S143" s="136">
        <v>124.3942465766324</v>
      </c>
      <c r="T143" s="136">
        <v>23.651902090786077</v>
      </c>
      <c r="U143" s="136">
        <v>4.7545835324371684</v>
      </c>
      <c r="V143" s="136">
        <v>0.86838086753345811</v>
      </c>
      <c r="W143" s="136">
        <v>0.1430933943813375</v>
      </c>
      <c r="X143" s="136">
        <v>2.2674705842258565E-2</v>
      </c>
      <c r="Y143" s="136">
        <v>3.1254852968558289E-3</v>
      </c>
      <c r="Z143" s="136">
        <v>3.1884929632484678E-4</v>
      </c>
      <c r="AA143" s="136">
        <v>0</v>
      </c>
      <c r="AB143" s="136">
        <v>0</v>
      </c>
      <c r="AC143" s="62">
        <v>0</v>
      </c>
    </row>
    <row r="144" spans="1:29" x14ac:dyDescent="0.25">
      <c r="A144" s="164"/>
      <c r="C144" s="180"/>
      <c r="D144" s="137" t="s">
        <v>10</v>
      </c>
      <c r="E144" s="138">
        <f t="shared" si="104"/>
        <v>432378.92471533432</v>
      </c>
      <c r="F144" s="139">
        <v>109664.8141901686</v>
      </c>
      <c r="G144" s="140">
        <v>100377.24545940595</v>
      </c>
      <c r="H144" s="140">
        <v>81767.874554339898</v>
      </c>
      <c r="I144" s="140">
        <v>59471.818375505842</v>
      </c>
      <c r="J144" s="140">
        <v>38631.56207215324</v>
      </c>
      <c r="K144" s="140">
        <v>22433.994769775341</v>
      </c>
      <c r="L144" s="140">
        <v>11482.89052360717</v>
      </c>
      <c r="M144" s="140">
        <v>5255.4132471129433</v>
      </c>
      <c r="N144" s="140">
        <v>2147.9053656016181</v>
      </c>
      <c r="O144" s="140">
        <v>782.5358033961827</v>
      </c>
      <c r="P144" s="140">
        <v>256.36127943022319</v>
      </c>
      <c r="Q144" s="140">
        <v>78.559976439822847</v>
      </c>
      <c r="R144" s="140">
        <v>21.475757218038481</v>
      </c>
      <c r="S144" s="140">
        <v>5.2376524874371544</v>
      </c>
      <c r="T144" s="140">
        <v>0.99586956171730867</v>
      </c>
      <c r="U144" s="140">
        <v>0.20019299083945974</v>
      </c>
      <c r="V144" s="140">
        <v>3.3709090333823404E-2</v>
      </c>
      <c r="W144" s="140">
        <v>5.0854686652368718E-3</v>
      </c>
      <c r="X144" s="140">
        <v>7.3168509337710925E-4</v>
      </c>
      <c r="Y144" s="140">
        <v>9.0658182931691888E-5</v>
      </c>
      <c r="Z144" s="140">
        <v>9.2371961822866853E-6</v>
      </c>
      <c r="AA144" s="140">
        <v>0</v>
      </c>
      <c r="AB144" s="140">
        <v>0</v>
      </c>
      <c r="AC144" s="141">
        <v>0</v>
      </c>
    </row>
    <row r="145" spans="1:29" x14ac:dyDescent="0.25">
      <c r="A145" s="164"/>
      <c r="C145" s="178" t="s">
        <v>32</v>
      </c>
      <c r="D145" s="135" t="s">
        <v>9</v>
      </c>
      <c r="E145" s="103">
        <f t="shared" si="104"/>
        <v>2357203.803401072</v>
      </c>
      <c r="F145" s="54">
        <v>230713.47856743628</v>
      </c>
      <c r="G145" s="136">
        <v>243156.61401545195</v>
      </c>
      <c r="H145" s="136">
        <v>254615.74422479165</v>
      </c>
      <c r="I145" s="136">
        <v>263006.71292280563</v>
      </c>
      <c r="J145" s="136">
        <v>266400.52827288513</v>
      </c>
      <c r="K145" s="136">
        <v>262967.18764739321</v>
      </c>
      <c r="L145" s="136">
        <v>242072.65941973749</v>
      </c>
      <c r="M145" s="136">
        <v>208469.83530048601</v>
      </c>
      <c r="N145" s="136">
        <v>164064.67679287505</v>
      </c>
      <c r="O145" s="136">
        <v>111268.15350861973</v>
      </c>
      <c r="P145" s="136">
        <v>64262.848198448417</v>
      </c>
      <c r="Q145" s="136">
        <v>31102.674759955142</v>
      </c>
      <c r="R145" s="136">
        <v>12957.826620221194</v>
      </c>
      <c r="S145" s="136">
        <v>2144.8631499652915</v>
      </c>
      <c r="T145" s="136">
        <v>0</v>
      </c>
      <c r="U145" s="136">
        <v>0</v>
      </c>
      <c r="V145" s="136">
        <v>0</v>
      </c>
      <c r="W145" s="136">
        <v>0</v>
      </c>
      <c r="X145" s="136">
        <v>0</v>
      </c>
      <c r="Y145" s="136">
        <v>0</v>
      </c>
      <c r="Z145" s="136">
        <v>0</v>
      </c>
      <c r="AA145" s="136">
        <v>0</v>
      </c>
      <c r="AB145" s="136">
        <v>0</v>
      </c>
      <c r="AC145" s="62">
        <v>0</v>
      </c>
    </row>
    <row r="146" spans="1:29" x14ac:dyDescent="0.25">
      <c r="A146" s="164"/>
      <c r="C146" s="180"/>
      <c r="D146" s="137" t="s">
        <v>10</v>
      </c>
      <c r="E146" s="138">
        <f t="shared" si="104"/>
        <v>48093.131921529217</v>
      </c>
      <c r="F146" s="139">
        <v>4708.4383381109446</v>
      </c>
      <c r="G146" s="140">
        <v>4962.0701178727895</v>
      </c>
      <c r="H146" s="140">
        <v>5195.5914389034269</v>
      </c>
      <c r="I146" s="140">
        <v>5366.4802714601938</v>
      </c>
      <c r="J146" s="140">
        <v>5435.3909802192466</v>
      </c>
      <c r="K146" s="140">
        <v>5365.0072265743547</v>
      </c>
      <c r="L146" s="140">
        <v>4938.4148585832108</v>
      </c>
      <c r="M146" s="140">
        <v>4252.6355957724509</v>
      </c>
      <c r="N146" s="140">
        <v>3346.5952414580383</v>
      </c>
      <c r="O146" s="140">
        <v>2269.5103917021088</v>
      </c>
      <c r="P146" s="140">
        <v>1310.6734283223893</v>
      </c>
      <c r="Q146" s="140">
        <v>634.31580337667867</v>
      </c>
      <c r="R146" s="140">
        <v>264.26530864502985</v>
      </c>
      <c r="S146" s="140">
        <v>43.742920528345124</v>
      </c>
      <c r="T146" s="140">
        <v>0</v>
      </c>
      <c r="U146" s="140">
        <v>0</v>
      </c>
      <c r="V146" s="140">
        <v>0</v>
      </c>
      <c r="W146" s="140">
        <v>0</v>
      </c>
      <c r="X146" s="140">
        <v>0</v>
      </c>
      <c r="Y146" s="140">
        <v>0</v>
      </c>
      <c r="Z146" s="140">
        <v>0</v>
      </c>
      <c r="AA146" s="140">
        <v>0</v>
      </c>
      <c r="AB146" s="140">
        <v>0</v>
      </c>
      <c r="AC146" s="141">
        <v>0</v>
      </c>
    </row>
    <row r="148" spans="1:29" x14ac:dyDescent="0.25">
      <c r="C148" s="2" t="s">
        <v>199</v>
      </c>
      <c r="E148" s="131"/>
      <c r="F148" s="2" t="s">
        <v>166</v>
      </c>
    </row>
    <row r="149" spans="1:29" x14ac:dyDescent="0.25">
      <c r="C149" s="51" t="s">
        <v>30</v>
      </c>
      <c r="D149" s="51" t="s">
        <v>120</v>
      </c>
      <c r="E149" s="51" t="s">
        <v>7</v>
      </c>
      <c r="F149" s="51" t="s">
        <v>169</v>
      </c>
      <c r="G149" s="51" t="s">
        <v>170</v>
      </c>
      <c r="H149" s="51" t="s">
        <v>171</v>
      </c>
      <c r="I149" s="51" t="s">
        <v>172</v>
      </c>
      <c r="J149" s="51" t="s">
        <v>173</v>
      </c>
      <c r="K149" s="51" t="s">
        <v>174</v>
      </c>
      <c r="L149" s="51" t="s">
        <v>175</v>
      </c>
      <c r="M149" s="51" t="s">
        <v>176</v>
      </c>
      <c r="N149" s="51" t="s">
        <v>177</v>
      </c>
      <c r="O149" s="51" t="s">
        <v>178</v>
      </c>
      <c r="P149" s="51" t="s">
        <v>179</v>
      </c>
      <c r="Q149" s="51" t="s">
        <v>180</v>
      </c>
      <c r="R149" s="51" t="s">
        <v>181</v>
      </c>
      <c r="S149" s="51" t="s">
        <v>182</v>
      </c>
      <c r="T149" s="51" t="s">
        <v>183</v>
      </c>
      <c r="U149" s="51" t="s">
        <v>184</v>
      </c>
      <c r="V149" s="51" t="s">
        <v>185</v>
      </c>
      <c r="W149" s="51" t="s">
        <v>186</v>
      </c>
      <c r="X149" s="51" t="s">
        <v>187</v>
      </c>
      <c r="Y149" s="51" t="s">
        <v>188</v>
      </c>
      <c r="Z149" s="51" t="s">
        <v>189</v>
      </c>
      <c r="AA149" s="51" t="s">
        <v>190</v>
      </c>
      <c r="AB149" s="51" t="s">
        <v>191</v>
      </c>
      <c r="AC149" s="51" t="s">
        <v>192</v>
      </c>
    </row>
    <row r="150" spans="1:29" ht="15" customHeight="1" x14ac:dyDescent="0.25">
      <c r="A150" s="176" t="s">
        <v>16</v>
      </c>
      <c r="C150" s="126" t="s">
        <v>25</v>
      </c>
      <c r="D150" s="127" t="s">
        <v>8</v>
      </c>
      <c r="E150" s="128">
        <f>SUM(F150:AC150)</f>
        <v>317.80022392977753</v>
      </c>
      <c r="F150" s="129">
        <f t="shared" ref="F150:P150" si="105">F135*$AG$15*$AF$6/10^9</f>
        <v>41.67333449126528</v>
      </c>
      <c r="G150" s="130">
        <f t="shared" si="105"/>
        <v>41.281449358450864</v>
      </c>
      <c r="H150" s="130">
        <f t="shared" si="105"/>
        <v>40.872560711240553</v>
      </c>
      <c r="I150" s="130">
        <f t="shared" si="105"/>
        <v>40.238787657198131</v>
      </c>
      <c r="J150" s="130">
        <f t="shared" si="105"/>
        <v>38.823953537741616</v>
      </c>
      <c r="K150" s="130">
        <f t="shared" si="105"/>
        <v>36.237284631862032</v>
      </c>
      <c r="L150" s="130">
        <f t="shared" si="105"/>
        <v>31.168295980625452</v>
      </c>
      <c r="M150" s="130">
        <f t="shared" si="105"/>
        <v>24.016117411206956</v>
      </c>
      <c r="N150" s="130">
        <f t="shared" si="105"/>
        <v>14.966599673054032</v>
      </c>
      <c r="O150" s="130">
        <f t="shared" si="105"/>
        <v>6.3969861862140487</v>
      </c>
      <c r="P150" s="130">
        <f t="shared" si="105"/>
        <v>1.491935602755539</v>
      </c>
      <c r="Q150" s="130">
        <f t="shared" ref="Q150:AC150" si="106">Q135*$AH$15*$AF$6/10^9</f>
        <v>0.61890852971052335</v>
      </c>
      <c r="R150" s="130">
        <f t="shared" si="106"/>
        <v>1.3969440413597923E-2</v>
      </c>
      <c r="S150" s="130">
        <f t="shared" si="106"/>
        <v>4.071182963985469E-5</v>
      </c>
      <c r="T150" s="130">
        <f t="shared" si="106"/>
        <v>6.209329660495498E-9</v>
      </c>
      <c r="U150" s="130">
        <f t="shared" si="106"/>
        <v>2.4369048307884749E-14</v>
      </c>
      <c r="V150" s="130">
        <f t="shared" si="106"/>
        <v>5.9880480019330307E-22</v>
      </c>
      <c r="W150" s="130">
        <f t="shared" si="106"/>
        <v>1.9481769835805805E-32</v>
      </c>
      <c r="X150" s="130">
        <f t="shared" si="106"/>
        <v>1.3269433060135962E-46</v>
      </c>
      <c r="Y150" s="130">
        <f t="shared" si="106"/>
        <v>1.8034220913515164E-65</v>
      </c>
      <c r="Z150" s="130">
        <f t="shared" si="106"/>
        <v>3.526852915840732E-90</v>
      </c>
      <c r="AA150" s="130">
        <f t="shared" si="106"/>
        <v>3.6014130478407919E-122</v>
      </c>
      <c r="AB150" s="130">
        <f t="shared" si="106"/>
        <v>6.4930216389831403E-163</v>
      </c>
      <c r="AC150" s="132">
        <f t="shared" si="106"/>
        <v>3.1615775636460901E-214</v>
      </c>
    </row>
    <row r="151" spans="1:29" x14ac:dyDescent="0.25">
      <c r="A151" s="177"/>
      <c r="C151" s="178" t="s">
        <v>27</v>
      </c>
      <c r="D151" s="134" t="s">
        <v>8</v>
      </c>
      <c r="E151" s="98">
        <f t="shared" ref="E151:E161" si="107">SUM(F151:AC151)</f>
        <v>25.28620981539196</v>
      </c>
      <c r="F151" s="53">
        <f t="shared" ref="F151:P151" si="108">F136*$AG$16*$AF$7/10^9</f>
        <v>1.6723807491231635</v>
      </c>
      <c r="G151" s="57">
        <f t="shared" si="108"/>
        <v>1.7034586837408232</v>
      </c>
      <c r="H151" s="57">
        <f t="shared" si="108"/>
        <v>1.7031549444266634</v>
      </c>
      <c r="I151" s="57">
        <f t="shared" si="108"/>
        <v>1.6801954241709223</v>
      </c>
      <c r="J151" s="57">
        <f t="shared" si="108"/>
        <v>1.6275296570379052</v>
      </c>
      <c r="K151" s="57">
        <f t="shared" si="108"/>
        <v>1.543871870941701</v>
      </c>
      <c r="L151" s="57">
        <f t="shared" si="108"/>
        <v>1.3882627932835951</v>
      </c>
      <c r="M151" s="57">
        <f t="shared" si="108"/>
        <v>1.2174391819596961</v>
      </c>
      <c r="N151" s="57">
        <f t="shared" si="108"/>
        <v>1.0389813799052419</v>
      </c>
      <c r="O151" s="57">
        <f t="shared" si="108"/>
        <v>0.86218442152817976</v>
      </c>
      <c r="P151" s="57">
        <f t="shared" si="108"/>
        <v>0.70854312605702219</v>
      </c>
      <c r="Q151" s="57">
        <f t="shared" ref="Q151:AC151" si="109">Q136*$AH$16*$AF$7/10^9</f>
        <v>2.2681801995280213</v>
      </c>
      <c r="R151" s="57">
        <f t="shared" si="109"/>
        <v>1.9070926718111885</v>
      </c>
      <c r="S151" s="57">
        <f t="shared" si="109"/>
        <v>1.5226124945853676</v>
      </c>
      <c r="T151" s="57">
        <f t="shared" si="109"/>
        <v>0.83355478704281649</v>
      </c>
      <c r="U151" s="57">
        <f t="shared" si="109"/>
        <v>0.64761718123796863</v>
      </c>
      <c r="V151" s="57">
        <f t="shared" si="109"/>
        <v>0.55474466489666041</v>
      </c>
      <c r="W151" s="57">
        <f t="shared" si="109"/>
        <v>0.57317667014816642</v>
      </c>
      <c r="X151" s="57">
        <f t="shared" si="109"/>
        <v>0.49162455970068536</v>
      </c>
      <c r="Y151" s="57">
        <f t="shared" si="109"/>
        <v>0.44330922625236674</v>
      </c>
      <c r="Z151" s="57">
        <f t="shared" si="109"/>
        <v>0.31992995657696932</v>
      </c>
      <c r="AA151" s="57">
        <f t="shared" si="109"/>
        <v>0.25263874657333607</v>
      </c>
      <c r="AB151" s="57">
        <f t="shared" si="109"/>
        <v>0.17774093091685236</v>
      </c>
      <c r="AC151" s="61">
        <f t="shared" si="109"/>
        <v>0.14798549394664989</v>
      </c>
    </row>
    <row r="152" spans="1:29" x14ac:dyDescent="0.25">
      <c r="A152" s="177"/>
      <c r="C152" s="179"/>
      <c r="D152" s="135" t="s">
        <v>9</v>
      </c>
      <c r="E152" s="103">
        <f t="shared" si="107"/>
        <v>27.015955140517409</v>
      </c>
      <c r="F152" s="54">
        <f t="shared" ref="F152:P152" si="110">F137*$AG$17*$AF$7/10^9</f>
        <v>2.0204225935041822</v>
      </c>
      <c r="G152" s="58">
        <f t="shared" si="110"/>
        <v>2.0579682070218448</v>
      </c>
      <c r="H152" s="58">
        <f t="shared" si="110"/>
        <v>2.0576012560310586</v>
      </c>
      <c r="I152" s="58">
        <f t="shared" si="110"/>
        <v>2.0298635931304081</v>
      </c>
      <c r="J152" s="58">
        <f t="shared" si="110"/>
        <v>1.9662374685917428</v>
      </c>
      <c r="K152" s="58">
        <f t="shared" si="110"/>
        <v>1.8651695262347581</v>
      </c>
      <c r="L152" s="58">
        <f t="shared" si="110"/>
        <v>1.6771763934391182</v>
      </c>
      <c r="M152" s="58">
        <f t="shared" si="110"/>
        <v>1.4708024059343359</v>
      </c>
      <c r="N152" s="58">
        <f t="shared" si="110"/>
        <v>1.2552054640017294</v>
      </c>
      <c r="O152" s="58">
        <f t="shared" si="110"/>
        <v>1.0416150065923637</v>
      </c>
      <c r="P152" s="58">
        <f t="shared" si="110"/>
        <v>0.85599917429584127</v>
      </c>
      <c r="Q152" s="58">
        <f t="shared" ref="Q152:AC152" si="111">Q137*$AH$17*$AF$7/10^9</f>
        <v>2.3291826009823198</v>
      </c>
      <c r="R152" s="58">
        <f t="shared" si="111"/>
        <v>1.9583836727645456</v>
      </c>
      <c r="S152" s="58">
        <f t="shared" si="111"/>
        <v>1.5635629528749495</v>
      </c>
      <c r="T152" s="58">
        <f t="shared" si="111"/>
        <v>0.8559731309486136</v>
      </c>
      <c r="U152" s="58">
        <f t="shared" si="111"/>
        <v>0.66503475823947911</v>
      </c>
      <c r="V152" s="58">
        <f t="shared" si="111"/>
        <v>0.44243439531635498</v>
      </c>
      <c r="W152" s="58">
        <f t="shared" si="111"/>
        <v>0.35489843137941252</v>
      </c>
      <c r="X152" s="58">
        <f t="shared" si="111"/>
        <v>0.23364335510527623</v>
      </c>
      <c r="Y152" s="58">
        <f t="shared" si="111"/>
        <v>0.15811028836991858</v>
      </c>
      <c r="Z152" s="58">
        <f t="shared" si="111"/>
        <v>8.2305631982456814E-2</v>
      </c>
      <c r="AA152" s="58">
        <f t="shared" si="111"/>
        <v>4.3642009964683759E-2</v>
      </c>
      <c r="AB152" s="58">
        <f t="shared" si="111"/>
        <v>1.777409309168522E-2</v>
      </c>
      <c r="AC152" s="62">
        <f t="shared" si="111"/>
        <v>1.2948730720331866E-2</v>
      </c>
    </row>
    <row r="153" spans="1:29" x14ac:dyDescent="0.25">
      <c r="A153" s="177"/>
      <c r="C153" s="180"/>
      <c r="D153" s="137" t="s">
        <v>10</v>
      </c>
      <c r="E153" s="138">
        <f t="shared" si="107"/>
        <v>10.026407687422298</v>
      </c>
      <c r="F153" s="139">
        <f t="shared" ref="F153:P153" si="112">F138*$AG$18*$AF$7/10^9</f>
        <v>0.69512158276512925</v>
      </c>
      <c r="G153" s="140">
        <f t="shared" si="112"/>
        <v>0.70803906170156361</v>
      </c>
      <c r="H153" s="140">
        <f t="shared" si="112"/>
        <v>0.70791281308687626</v>
      </c>
      <c r="I153" s="140">
        <f t="shared" si="112"/>
        <v>0.69836973620796206</v>
      </c>
      <c r="J153" s="140">
        <f t="shared" si="112"/>
        <v>0.6764793195512071</v>
      </c>
      <c r="K153" s="140">
        <f t="shared" si="112"/>
        <v>0.64170713462124418</v>
      </c>
      <c r="L153" s="140">
        <f t="shared" si="112"/>
        <v>0.5770285448856014</v>
      </c>
      <c r="M153" s="140">
        <f t="shared" si="112"/>
        <v>0.50602606585121801</v>
      </c>
      <c r="N153" s="140">
        <f t="shared" si="112"/>
        <v>0.43185045130535699</v>
      </c>
      <c r="O153" s="140">
        <f t="shared" si="112"/>
        <v>0.35836516298237281</v>
      </c>
      <c r="P153" s="140">
        <f t="shared" si="112"/>
        <v>0.29450447782321204</v>
      </c>
      <c r="Q153" s="140">
        <f t="shared" ref="Q153:AC153" si="113">Q138*$AH$18*$AF$7/10^9</f>
        <v>0.94276438611189117</v>
      </c>
      <c r="R153" s="140">
        <f t="shared" si="113"/>
        <v>0.79267910564279209</v>
      </c>
      <c r="S153" s="140">
        <f t="shared" si="113"/>
        <v>0.63287071902081271</v>
      </c>
      <c r="T153" s="140">
        <f t="shared" si="113"/>
        <v>0.3464653149077721</v>
      </c>
      <c r="U153" s="140">
        <f t="shared" si="113"/>
        <v>0.26918073547788429</v>
      </c>
      <c r="V153" s="140">
        <f t="shared" si="113"/>
        <v>0.1939904656387095</v>
      </c>
      <c r="W153" s="140">
        <f t="shared" si="113"/>
        <v>0.171167827523699</v>
      </c>
      <c r="X153" s="140">
        <f t="shared" si="113"/>
        <v>0.12655681734869129</v>
      </c>
      <c r="Y153" s="140">
        <f t="shared" si="113"/>
        <v>9.9069104738113534E-2</v>
      </c>
      <c r="Z153" s="140">
        <f t="shared" si="113"/>
        <v>6.2392979083475311E-2</v>
      </c>
      <c r="AA153" s="140">
        <f t="shared" si="113"/>
        <v>4.3157098742853943E-2</v>
      </c>
      <c r="AB153" s="140">
        <f t="shared" si="113"/>
        <v>2.6661139637527843E-2</v>
      </c>
      <c r="AC153" s="141">
        <f t="shared" si="113"/>
        <v>2.4047642766330604E-2</v>
      </c>
    </row>
    <row r="154" spans="1:29" x14ac:dyDescent="0.25">
      <c r="A154" s="177"/>
      <c r="C154" s="178" t="s">
        <v>26</v>
      </c>
      <c r="D154" s="134" t="s">
        <v>8</v>
      </c>
      <c r="E154" s="98">
        <f t="shared" si="107"/>
        <v>49.926271999189595</v>
      </c>
      <c r="F154" s="53">
        <f t="shared" ref="F154:P154" si="114">F139*$AG$19*$AF$8/10^9</f>
        <v>6.9367206176462188</v>
      </c>
      <c r="G154" s="57">
        <f t="shared" si="114"/>
        <v>6.6922623793538802</v>
      </c>
      <c r="H154" s="57">
        <f t="shared" si="114"/>
        <v>6.3485595460456512</v>
      </c>
      <c r="I154" s="57">
        <f t="shared" si="114"/>
        <v>5.9218430481562647</v>
      </c>
      <c r="J154" s="57">
        <f t="shared" si="114"/>
        <v>5.3816849367526238</v>
      </c>
      <c r="K154" s="57">
        <f t="shared" si="114"/>
        <v>4.7301205388827334</v>
      </c>
      <c r="L154" s="57">
        <f t="shared" si="114"/>
        <v>3.9034182157228496</v>
      </c>
      <c r="M154" s="57">
        <f t="shared" si="114"/>
        <v>3.0781446798802472</v>
      </c>
      <c r="N154" s="57">
        <f t="shared" si="114"/>
        <v>2.3041254211029987</v>
      </c>
      <c r="O154" s="57">
        <f t="shared" si="114"/>
        <v>1.6279224610038341</v>
      </c>
      <c r="P154" s="57">
        <f t="shared" si="114"/>
        <v>1.0957337716875128</v>
      </c>
      <c r="Q154" s="57">
        <f t="shared" ref="Q154:AC154" si="115">Q139*$AH$19*$AF$8/10^9</f>
        <v>0.97750338780333224</v>
      </c>
      <c r="R154" s="57">
        <f t="shared" si="115"/>
        <v>0.53347425684927507</v>
      </c>
      <c r="S154" s="57">
        <f t="shared" si="115"/>
        <v>0.26618638458674543</v>
      </c>
      <c r="T154" s="57">
        <f t="shared" si="115"/>
        <v>6.6834607255838646E-2</v>
      </c>
      <c r="U154" s="57">
        <f t="shared" si="115"/>
        <v>3.2979042761030461E-2</v>
      </c>
      <c r="V154" s="57">
        <f t="shared" si="115"/>
        <v>1.5561731813068516E-2</v>
      </c>
      <c r="W154" s="57">
        <f t="shared" si="115"/>
        <v>7.6460155300204519E-3</v>
      </c>
      <c r="X154" s="57">
        <f t="shared" si="115"/>
        <v>3.6744125091421383E-3</v>
      </c>
      <c r="Y154" s="57">
        <f t="shared" si="115"/>
        <v>1.4045134821740364E-3</v>
      </c>
      <c r="Z154" s="57">
        <f t="shared" si="115"/>
        <v>3.5590737750411123E-4</v>
      </c>
      <c r="AA154" s="57">
        <f t="shared" si="115"/>
        <v>9.0298540387308829E-5</v>
      </c>
      <c r="AB154" s="57">
        <f t="shared" si="115"/>
        <v>2.0832232760844293E-5</v>
      </c>
      <c r="AC154" s="61">
        <f t="shared" si="115"/>
        <v>4.9922135067970503E-6</v>
      </c>
    </row>
    <row r="155" spans="1:29" x14ac:dyDescent="0.25">
      <c r="A155" s="177"/>
      <c r="C155" s="179"/>
      <c r="D155" s="135" t="s">
        <v>9</v>
      </c>
      <c r="E155" s="103">
        <f t="shared" si="107"/>
        <v>56.821683722922977</v>
      </c>
      <c r="F155" s="54">
        <f t="shared" ref="F155:P155" si="116">F140*$AG$20*$AF$8/10^9</f>
        <v>7.2452460626732265</v>
      </c>
      <c r="G155" s="58">
        <f t="shared" si="116"/>
        <v>7.022487488228836</v>
      </c>
      <c r="H155" s="58">
        <f t="shared" si="116"/>
        <v>6.6924720702462412</v>
      </c>
      <c r="I155" s="58">
        <f t="shared" si="116"/>
        <v>6.2709942963101293</v>
      </c>
      <c r="J155" s="58">
        <f t="shared" si="116"/>
        <v>5.7245480939924205</v>
      </c>
      <c r="K155" s="58">
        <f t="shared" si="116"/>
        <v>5.0537568111468545</v>
      </c>
      <c r="L155" s="58">
        <f t="shared" si="116"/>
        <v>4.1887326659102895</v>
      </c>
      <c r="M155" s="58">
        <f t="shared" si="116"/>
        <v>3.3174066289104274</v>
      </c>
      <c r="N155" s="58">
        <f t="shared" si="116"/>
        <v>2.4938197072790826</v>
      </c>
      <c r="O155" s="58">
        <f t="shared" si="116"/>
        <v>1.7693733483781027</v>
      </c>
      <c r="P155" s="58">
        <f t="shared" si="116"/>
        <v>1.1959021187816721</v>
      </c>
      <c r="Q155" s="58">
        <f t="shared" ref="Q155:AC155" si="117">Q140*$AH$20*$AF$8/10^9</f>
        <v>2.5107494189947555</v>
      </c>
      <c r="R155" s="58">
        <f t="shared" si="117"/>
        <v>1.7012588906924937</v>
      </c>
      <c r="S155" s="58">
        <f t="shared" si="117"/>
        <v>1.0332764549921793</v>
      </c>
      <c r="T155" s="58">
        <f t="shared" si="117"/>
        <v>0.31618710465616412</v>
      </c>
      <c r="U155" s="58">
        <f t="shared" si="117"/>
        <v>0.1566285746393323</v>
      </c>
      <c r="V155" s="58">
        <f t="shared" si="117"/>
        <v>7.5036864578323925E-2</v>
      </c>
      <c r="W155" s="58">
        <f t="shared" si="117"/>
        <v>3.6062074786696957E-2</v>
      </c>
      <c r="X155" s="58">
        <f t="shared" si="117"/>
        <v>1.2454163397043708E-2</v>
      </c>
      <c r="Y155" s="58">
        <f t="shared" si="117"/>
        <v>3.916312258125154E-3</v>
      </c>
      <c r="Z155" s="58">
        <f t="shared" si="117"/>
        <v>1.0512367452920799E-3</v>
      </c>
      <c r="AA155" s="58">
        <f t="shared" si="117"/>
        <v>2.5714203537781919E-4</v>
      </c>
      <c r="AB155" s="58">
        <f t="shared" si="117"/>
        <v>5.3881348689303662E-5</v>
      </c>
      <c r="AC155" s="62">
        <f t="shared" si="117"/>
        <v>1.2311941220251525E-5</v>
      </c>
    </row>
    <row r="156" spans="1:29" x14ac:dyDescent="0.25">
      <c r="A156" s="177"/>
      <c r="C156" s="180"/>
      <c r="D156" s="137" t="s">
        <v>10</v>
      </c>
      <c r="E156" s="138">
        <f t="shared" si="107"/>
        <v>0.93385570975390442</v>
      </c>
      <c r="F156" s="139">
        <f t="shared" ref="F156:P156" si="118">F141*$AG$21*$AF$8/10^9</f>
        <v>0.12505300892513474</v>
      </c>
      <c r="G156" s="140">
        <f t="shared" si="118"/>
        <v>0.12089251211413365</v>
      </c>
      <c r="H156" s="140">
        <f t="shared" si="118"/>
        <v>0.11491563322602251</v>
      </c>
      <c r="I156" s="140">
        <f t="shared" si="118"/>
        <v>0.107406211590605</v>
      </c>
      <c r="J156" s="140">
        <f t="shared" si="118"/>
        <v>9.7802648084541546E-2</v>
      </c>
      <c r="K156" s="140">
        <f t="shared" si="118"/>
        <v>8.6130263492008113E-2</v>
      </c>
      <c r="L156" s="140">
        <f t="shared" si="118"/>
        <v>7.1214985428013078E-2</v>
      </c>
      <c r="M156" s="140">
        <f t="shared" si="118"/>
        <v>5.6266475817047301E-2</v>
      </c>
      <c r="N156" s="140">
        <f t="shared" si="118"/>
        <v>4.2198105141069225E-2</v>
      </c>
      <c r="O156" s="140">
        <f t="shared" si="118"/>
        <v>2.9870231593087687E-2</v>
      </c>
      <c r="P156" s="140">
        <f t="shared" si="118"/>
        <v>2.0142806176721477E-2</v>
      </c>
      <c r="Q156" s="140">
        <f t="shared" ref="Q156:AC156" si="119">Q141*$AH$21*$AF$8/10^9</f>
        <v>1.800260612387862E-2</v>
      </c>
      <c r="R156" s="140">
        <f t="shared" si="119"/>
        <v>2.2015953611455582E-2</v>
      </c>
      <c r="S156" s="140">
        <f t="shared" si="119"/>
        <v>1.2184354810408979E-2</v>
      </c>
      <c r="T156" s="140">
        <f t="shared" si="119"/>
        <v>5.2001892850020714E-3</v>
      </c>
      <c r="U156" s="140">
        <f t="shared" si="119"/>
        <v>2.5722035091078166E-3</v>
      </c>
      <c r="V156" s="140">
        <f t="shared" si="119"/>
        <v>1.2239235611793456E-3</v>
      </c>
      <c r="W156" s="140">
        <f t="shared" si="119"/>
        <v>3.915485604441527E-4</v>
      </c>
      <c r="X156" s="140">
        <f t="shared" si="119"/>
        <v>2.3689932359369451E-4</v>
      </c>
      <c r="Y156" s="140">
        <f t="shared" si="119"/>
        <v>1.107388918655869E-4</v>
      </c>
      <c r="Z156" s="140">
        <f t="shared" si="119"/>
        <v>2.141143719580134E-5</v>
      </c>
      <c r="AA156" s="140">
        <f t="shared" si="119"/>
        <v>2.2711892738033056E-6</v>
      </c>
      <c r="AB156" s="140">
        <f t="shared" si="119"/>
        <v>6.2042332093080272E-7</v>
      </c>
      <c r="AC156" s="141">
        <f t="shared" si="119"/>
        <v>1.0743879363866188E-7</v>
      </c>
    </row>
    <row r="157" spans="1:29" x14ac:dyDescent="0.25">
      <c r="A157" s="177"/>
      <c r="C157" s="178" t="s">
        <v>28</v>
      </c>
      <c r="D157" s="134" t="s">
        <v>8</v>
      </c>
      <c r="E157" s="98">
        <f t="shared" si="107"/>
        <v>0.56136971088065102</v>
      </c>
      <c r="F157" s="53">
        <f t="shared" ref="F157:P157" si="120">F142*$AG$22*$AF$9/10^9</f>
        <v>0.11514805489967843</v>
      </c>
      <c r="G157" s="57">
        <f t="shared" si="120"/>
        <v>0.11829423280451939</v>
      </c>
      <c r="H157" s="57">
        <f t="shared" si="120"/>
        <v>0.10679682152158214</v>
      </c>
      <c r="I157" s="57">
        <f t="shared" si="120"/>
        <v>8.5211964766154419E-2</v>
      </c>
      <c r="J157" s="57">
        <f t="shared" si="120"/>
        <v>6.021310427474532E-2</v>
      </c>
      <c r="K157" s="57">
        <f t="shared" si="120"/>
        <v>3.7770337746009838E-2</v>
      </c>
      <c r="L157" s="57">
        <f t="shared" si="120"/>
        <v>2.0757988178500098E-2</v>
      </c>
      <c r="M157" s="57">
        <f t="shared" si="120"/>
        <v>1.0148166984193963E-2</v>
      </c>
      <c r="N157" s="57">
        <f t="shared" si="120"/>
        <v>4.4105367345195004E-3</v>
      </c>
      <c r="O157" s="57">
        <f t="shared" si="120"/>
        <v>1.7020153723867051E-3</v>
      </c>
      <c r="P157" s="57">
        <f t="shared" si="120"/>
        <v>5.8854466608176004E-4</v>
      </c>
      <c r="Q157" s="57">
        <f t="shared" ref="Q157:AC157" si="121">Q142*$AH$22*$AF$9/10^9</f>
        <v>2.5303743762745826E-4</v>
      </c>
      <c r="R157" s="57">
        <f t="shared" si="121"/>
        <v>6.0435817787328917E-5</v>
      </c>
      <c r="S157" s="57">
        <f t="shared" si="121"/>
        <v>1.2253997698796047E-5</v>
      </c>
      <c r="T157" s="57">
        <f t="shared" si="121"/>
        <v>1.8605108266732185E-6</v>
      </c>
      <c r="U157" s="57">
        <f t="shared" si="121"/>
        <v>2.8027018717524699E-7</v>
      </c>
      <c r="V157" s="57">
        <f t="shared" si="121"/>
        <v>6.0841603239773321E-8</v>
      </c>
      <c r="W157" s="57">
        <f t="shared" si="121"/>
        <v>1.1612273369284153E-8</v>
      </c>
      <c r="X157" s="57">
        <f t="shared" si="121"/>
        <v>2.0908977550741207E-9</v>
      </c>
      <c r="Y157" s="57">
        <f t="shared" si="121"/>
        <v>3.2269572826535566E-10</v>
      </c>
      <c r="Z157" s="57">
        <f t="shared" si="121"/>
        <v>3.0681981044693354E-11</v>
      </c>
      <c r="AA157" s="57">
        <f t="shared" si="121"/>
        <v>0</v>
      </c>
      <c r="AB157" s="57">
        <f t="shared" si="121"/>
        <v>0</v>
      </c>
      <c r="AC157" s="61">
        <f t="shared" si="121"/>
        <v>0</v>
      </c>
    </row>
    <row r="158" spans="1:29" x14ac:dyDescent="0.25">
      <c r="A158" s="177"/>
      <c r="C158" s="179"/>
      <c r="D158" s="135" t="s">
        <v>9</v>
      </c>
      <c r="E158" s="103">
        <f t="shared" si="107"/>
        <v>57.536500802683932</v>
      </c>
      <c r="F158" s="54">
        <f t="shared" ref="F158:P158" si="122">F143*$AG$23*$AF$9/10^9</f>
        <v>14.585420287292422</v>
      </c>
      <c r="G158" s="58">
        <f t="shared" si="122"/>
        <v>13.350173646100988</v>
      </c>
      <c r="H158" s="58">
        <f t="shared" si="122"/>
        <v>10.875127315727205</v>
      </c>
      <c r="I158" s="58">
        <f t="shared" si="122"/>
        <v>7.9097518439422743</v>
      </c>
      <c r="J158" s="58">
        <f t="shared" si="122"/>
        <v>5.1379977555963805</v>
      </c>
      <c r="K158" s="58">
        <f t="shared" si="122"/>
        <v>2.9837213043801198</v>
      </c>
      <c r="L158" s="58">
        <f t="shared" si="122"/>
        <v>1.5272244396397536</v>
      </c>
      <c r="M158" s="58">
        <f t="shared" si="122"/>
        <v>0.69896996186602145</v>
      </c>
      <c r="N158" s="58">
        <f t="shared" si="122"/>
        <v>0.28567141362501519</v>
      </c>
      <c r="O158" s="58">
        <f t="shared" si="122"/>
        <v>0.10407726185169228</v>
      </c>
      <c r="P158" s="58">
        <f t="shared" si="122"/>
        <v>3.4096050164219675E-2</v>
      </c>
      <c r="Q158" s="58">
        <f t="shared" ref="Q158:AC158" si="123">Q143*$AH$23*$AF$9/10^9</f>
        <v>3.2651490207801365E-2</v>
      </c>
      <c r="R158" s="58">
        <f t="shared" si="123"/>
        <v>8.9258615937472426E-3</v>
      </c>
      <c r="S158" s="58">
        <f t="shared" si="123"/>
        <v>2.1768993150910669E-3</v>
      </c>
      <c r="T158" s="58">
        <f t="shared" si="123"/>
        <v>4.1390828658875636E-4</v>
      </c>
      <c r="U158" s="58">
        <f t="shared" si="123"/>
        <v>8.3205211817650443E-5</v>
      </c>
      <c r="V158" s="58">
        <f t="shared" si="123"/>
        <v>1.5196665181835516E-5</v>
      </c>
      <c r="W158" s="58">
        <f t="shared" si="123"/>
        <v>2.5041344016734065E-6</v>
      </c>
      <c r="X158" s="58">
        <f t="shared" si="123"/>
        <v>3.9680735223952492E-7</v>
      </c>
      <c r="Y158" s="58">
        <f t="shared" si="123"/>
        <v>5.4695992694977007E-8</v>
      </c>
      <c r="Z158" s="58">
        <f t="shared" si="123"/>
        <v>5.5798626856848184E-9</v>
      </c>
      <c r="AA158" s="58">
        <f t="shared" si="123"/>
        <v>0</v>
      </c>
      <c r="AB158" s="58">
        <f t="shared" si="123"/>
        <v>0</v>
      </c>
      <c r="AC158" s="62">
        <f t="shared" si="123"/>
        <v>0</v>
      </c>
    </row>
    <row r="159" spans="1:29" x14ac:dyDescent="0.25">
      <c r="A159" s="177"/>
      <c r="C159" s="180"/>
      <c r="D159" s="137" t="s">
        <v>10</v>
      </c>
      <c r="E159" s="138">
        <f t="shared" si="107"/>
        <v>1.8161405965091764</v>
      </c>
      <c r="F159" s="139">
        <f t="shared" ref="F159:P159" si="124">F144*$AG$24*$AF$9/10^9</f>
        <v>0.46059221959870816</v>
      </c>
      <c r="G159" s="140">
        <f t="shared" si="124"/>
        <v>0.42158443092950493</v>
      </c>
      <c r="H159" s="140">
        <f t="shared" si="124"/>
        <v>0.34342507312822756</v>
      </c>
      <c r="I159" s="140">
        <f t="shared" si="124"/>
        <v>0.24978163717712451</v>
      </c>
      <c r="J159" s="140">
        <f t="shared" si="124"/>
        <v>0.16225256070304361</v>
      </c>
      <c r="K159" s="140">
        <f t="shared" si="124"/>
        <v>9.4222778033056426E-2</v>
      </c>
      <c r="L159" s="140">
        <f t="shared" si="124"/>
        <v>4.8228140199150109E-2</v>
      </c>
      <c r="M159" s="140">
        <f t="shared" si="124"/>
        <v>2.2072735637874361E-2</v>
      </c>
      <c r="N159" s="140">
        <f t="shared" si="124"/>
        <v>9.0212025355267973E-3</v>
      </c>
      <c r="O159" s="140">
        <f t="shared" si="124"/>
        <v>3.2866503742639674E-3</v>
      </c>
      <c r="P159" s="140">
        <f t="shared" si="124"/>
        <v>1.0767173736069373E-3</v>
      </c>
      <c r="Q159" s="140">
        <f t="shared" ref="Q159:AC159" si="125">Q144*$AH$24*$AF$9/10^9</f>
        <v>4.39935868063008E-4</v>
      </c>
      <c r="R159" s="140">
        <f t="shared" si="125"/>
        <v>1.2026424042101551E-4</v>
      </c>
      <c r="S159" s="140">
        <f t="shared" si="125"/>
        <v>2.9330853929648067E-5</v>
      </c>
      <c r="T159" s="140">
        <f t="shared" si="125"/>
        <v>5.5768695456169287E-6</v>
      </c>
      <c r="U159" s="140">
        <f t="shared" si="125"/>
        <v>1.1210807487009744E-6</v>
      </c>
      <c r="V159" s="140">
        <f t="shared" si="125"/>
        <v>1.8877090586941104E-7</v>
      </c>
      <c r="W159" s="140">
        <f t="shared" si="125"/>
        <v>2.8478624525326481E-8</v>
      </c>
      <c r="X159" s="140">
        <f t="shared" si="125"/>
        <v>4.0974365229118115E-9</v>
      </c>
      <c r="Y159" s="140">
        <f t="shared" si="125"/>
        <v>5.0768582441747454E-10</v>
      </c>
      <c r="Z159" s="140">
        <f t="shared" si="125"/>
        <v>5.1728298620805433E-11</v>
      </c>
      <c r="AA159" s="140">
        <f t="shared" si="125"/>
        <v>0</v>
      </c>
      <c r="AB159" s="140">
        <f t="shared" si="125"/>
        <v>0</v>
      </c>
      <c r="AC159" s="141">
        <f t="shared" si="125"/>
        <v>0</v>
      </c>
    </row>
    <row r="160" spans="1:29" x14ac:dyDescent="0.25">
      <c r="A160" s="177"/>
      <c r="C160" s="178" t="s">
        <v>32</v>
      </c>
      <c r="D160" s="135" t="s">
        <v>9</v>
      </c>
      <c r="E160" s="103">
        <f t="shared" si="107"/>
        <v>131.04781561930514</v>
      </c>
      <c r="F160" s="54">
        <f t="shared" ref="F160:P160" si="126">F145*$AG$25*$AF$10/10^9</f>
        <v>11.35541963398369</v>
      </c>
      <c r="G160" s="58">
        <f t="shared" si="126"/>
        <v>11.967854700422233</v>
      </c>
      <c r="H160" s="58">
        <f t="shared" si="126"/>
        <v>12.531858299065377</v>
      </c>
      <c r="I160" s="58">
        <f t="shared" si="126"/>
        <v>12.944850948186739</v>
      </c>
      <c r="J160" s="58">
        <f t="shared" si="126"/>
        <v>13.111890159331672</v>
      </c>
      <c r="K160" s="58">
        <f t="shared" si="126"/>
        <v>12.942905565146081</v>
      </c>
      <c r="L160" s="58">
        <f t="shared" si="126"/>
        <v>11.914503854277696</v>
      </c>
      <c r="M160" s="58">
        <f t="shared" si="126"/>
        <v>10.260616222179438</v>
      </c>
      <c r="N160" s="58">
        <f t="shared" si="126"/>
        <v>8.0750516340225431</v>
      </c>
      <c r="O160" s="58">
        <f t="shared" si="126"/>
        <v>5.4764749022653163</v>
      </c>
      <c r="P160" s="58">
        <f t="shared" si="126"/>
        <v>3.1629344444870733</v>
      </c>
      <c r="Q160" s="58">
        <f t="shared" ref="Q160:AC160" si="127">Q145*$AH$25*$AF$10/10^9</f>
        <v>11.647646253234806</v>
      </c>
      <c r="R160" s="58">
        <f t="shared" si="127"/>
        <v>4.8525788167069948</v>
      </c>
      <c r="S160" s="58">
        <f t="shared" si="127"/>
        <v>0.80323018599544593</v>
      </c>
      <c r="T160" s="58">
        <f t="shared" si="127"/>
        <v>0</v>
      </c>
      <c r="U160" s="58">
        <f t="shared" si="127"/>
        <v>0</v>
      </c>
      <c r="V160" s="58">
        <f t="shared" si="127"/>
        <v>0</v>
      </c>
      <c r="W160" s="58">
        <f t="shared" si="127"/>
        <v>0</v>
      </c>
      <c r="X160" s="58">
        <f t="shared" si="127"/>
        <v>0</v>
      </c>
      <c r="Y160" s="58">
        <f t="shared" si="127"/>
        <v>0</v>
      </c>
      <c r="Z160" s="58">
        <f t="shared" si="127"/>
        <v>0</v>
      </c>
      <c r="AA160" s="58">
        <f t="shared" si="127"/>
        <v>0</v>
      </c>
      <c r="AB160" s="58">
        <f t="shared" si="127"/>
        <v>0</v>
      </c>
      <c r="AC160" s="62">
        <f t="shared" si="127"/>
        <v>0</v>
      </c>
    </row>
    <row r="161" spans="1:29" x14ac:dyDescent="0.25">
      <c r="A161" s="177"/>
      <c r="C161" s="180"/>
      <c r="D161" s="137" t="s">
        <v>10</v>
      </c>
      <c r="E161" s="138">
        <f t="shared" si="107"/>
        <v>2.6735930029876203</v>
      </c>
      <c r="F161" s="139">
        <f t="shared" ref="F161:P161" si="128">F146*$AG$26*$AF$10/10^9</f>
        <v>0.23174325783640184</v>
      </c>
      <c r="G161" s="140">
        <f t="shared" si="128"/>
        <v>0.24422668667460054</v>
      </c>
      <c r="H161" s="140">
        <f t="shared" si="128"/>
        <v>0.25572030469055024</v>
      </c>
      <c r="I161" s="140">
        <f t="shared" si="128"/>
        <v>0.26413123246335679</v>
      </c>
      <c r="J161" s="140">
        <f t="shared" si="128"/>
        <v>0.26752292860565891</v>
      </c>
      <c r="K161" s="140">
        <f t="shared" si="128"/>
        <v>0.26405873109532985</v>
      </c>
      <c r="L161" s="140">
        <f t="shared" si="128"/>
        <v>0.24306240534413054</v>
      </c>
      <c r="M161" s="140">
        <f t="shared" si="128"/>
        <v>0.20930923516155719</v>
      </c>
      <c r="N161" s="140">
        <f t="shared" si="128"/>
        <v>0.16471509834541903</v>
      </c>
      <c r="O161" s="140">
        <f t="shared" si="128"/>
        <v>0.11170237223020044</v>
      </c>
      <c r="P161" s="140">
        <f t="shared" si="128"/>
        <v>6.4509654460272375E-2</v>
      </c>
      <c r="Q161" s="140">
        <f t="shared" ref="Q161:AC161" si="129">Q146*$AH$26*$AF$10/10^9</f>
        <v>0.23754503905498361</v>
      </c>
      <c r="R161" s="140">
        <f t="shared" si="129"/>
        <v>9.8964762865419262E-2</v>
      </c>
      <c r="S161" s="140">
        <f t="shared" si="129"/>
        <v>1.6381294159739389E-2</v>
      </c>
      <c r="T161" s="140">
        <f t="shared" si="129"/>
        <v>0</v>
      </c>
      <c r="U161" s="140">
        <f t="shared" si="129"/>
        <v>0</v>
      </c>
      <c r="V161" s="140">
        <f t="shared" si="129"/>
        <v>0</v>
      </c>
      <c r="W161" s="140">
        <f t="shared" si="129"/>
        <v>0</v>
      </c>
      <c r="X161" s="140">
        <f t="shared" si="129"/>
        <v>0</v>
      </c>
      <c r="Y161" s="140">
        <f t="shared" si="129"/>
        <v>0</v>
      </c>
      <c r="Z161" s="140">
        <f t="shared" si="129"/>
        <v>0</v>
      </c>
      <c r="AA161" s="140">
        <f t="shared" si="129"/>
        <v>0</v>
      </c>
      <c r="AB161" s="140">
        <f t="shared" si="129"/>
        <v>0</v>
      </c>
      <c r="AC161" s="141">
        <f t="shared" si="129"/>
        <v>0</v>
      </c>
    </row>
    <row r="162" spans="1:29" x14ac:dyDescent="0.25">
      <c r="E162" s="131"/>
    </row>
    <row r="163" spans="1:29" x14ac:dyDescent="0.25">
      <c r="C163" s="2" t="s">
        <v>165</v>
      </c>
      <c r="E163" s="131"/>
      <c r="F163" s="2" t="s">
        <v>166</v>
      </c>
    </row>
    <row r="164" spans="1:29" x14ac:dyDescent="0.25">
      <c r="C164" s="122" t="s">
        <v>30</v>
      </c>
      <c r="D164" s="122" t="s">
        <v>120</v>
      </c>
      <c r="E164" s="122" t="s">
        <v>168</v>
      </c>
      <c r="F164" s="122" t="s">
        <v>169</v>
      </c>
      <c r="G164" s="122" t="s">
        <v>170</v>
      </c>
      <c r="H164" s="122" t="s">
        <v>171</v>
      </c>
      <c r="I164" s="122" t="s">
        <v>172</v>
      </c>
      <c r="J164" s="122" t="s">
        <v>173</v>
      </c>
      <c r="K164" s="122" t="s">
        <v>174</v>
      </c>
      <c r="L164" s="122" t="s">
        <v>175</v>
      </c>
      <c r="M164" s="122" t="s">
        <v>176</v>
      </c>
      <c r="N164" s="122" t="s">
        <v>177</v>
      </c>
      <c r="O164" s="122" t="s">
        <v>178</v>
      </c>
      <c r="P164" s="122" t="s">
        <v>179</v>
      </c>
      <c r="Q164" s="122" t="s">
        <v>180</v>
      </c>
      <c r="R164" s="122" t="s">
        <v>181</v>
      </c>
      <c r="S164" s="122" t="s">
        <v>182</v>
      </c>
      <c r="T164" s="122" t="s">
        <v>183</v>
      </c>
      <c r="U164" s="122" t="s">
        <v>184</v>
      </c>
      <c r="V164" s="122" t="s">
        <v>185</v>
      </c>
      <c r="W164" s="122" t="s">
        <v>186</v>
      </c>
      <c r="X164" s="122" t="s">
        <v>187</v>
      </c>
      <c r="Y164" s="122" t="s">
        <v>188</v>
      </c>
      <c r="Z164" s="122" t="s">
        <v>189</v>
      </c>
      <c r="AA164" s="122" t="s">
        <v>190</v>
      </c>
      <c r="AB164" s="122" t="s">
        <v>191</v>
      </c>
      <c r="AC164" s="122" t="s">
        <v>192</v>
      </c>
    </row>
    <row r="165" spans="1:29" ht="15" customHeight="1" x14ac:dyDescent="0.25">
      <c r="A165" s="163" t="s">
        <v>20</v>
      </c>
      <c r="C165" s="126" t="s">
        <v>25</v>
      </c>
      <c r="D165" s="127" t="s">
        <v>8</v>
      </c>
      <c r="E165" s="128">
        <f>SUM(F165:AC165)</f>
        <v>284769501.6577943</v>
      </c>
      <c r="F165" s="129">
        <v>32443914.348981705</v>
      </c>
      <c r="G165" s="130">
        <v>33542818.591867242</v>
      </c>
      <c r="H165" s="130">
        <v>34589273.218497939</v>
      </c>
      <c r="I165" s="130">
        <v>35399159.360848419</v>
      </c>
      <c r="J165" s="130">
        <v>35442822.01347807</v>
      </c>
      <c r="K165" s="130">
        <v>34274177.204569146</v>
      </c>
      <c r="L165" s="130">
        <v>30497425.411118541</v>
      </c>
      <c r="M165" s="130">
        <v>24277006.17496267</v>
      </c>
      <c r="N165" s="130">
        <v>15610029.813093182</v>
      </c>
      <c r="O165" s="130">
        <v>6875883.5512484359</v>
      </c>
      <c r="P165" s="130">
        <v>1650799.6054641709</v>
      </c>
      <c r="Q165" s="130">
        <v>162513.56354077838</v>
      </c>
      <c r="R165" s="130">
        <v>3668.1083444530896</v>
      </c>
      <c r="S165" s="130">
        <v>10.690149182678768</v>
      </c>
      <c r="T165" s="130">
        <v>1.6304514187234621E-3</v>
      </c>
      <c r="U165" s="130">
        <v>6.398846825497853E-9</v>
      </c>
      <c r="V165" s="130">
        <v>1.5723470799514305E-16</v>
      </c>
      <c r="W165" s="130">
        <v>5.1155408079104607E-27</v>
      </c>
      <c r="X165" s="130">
        <v>3.4842997781548336E-41</v>
      </c>
      <c r="Y165" s="130">
        <v>4.7354420978941439E-60</v>
      </c>
      <c r="Z165" s="130">
        <v>9.260842401146774E-85</v>
      </c>
      <c r="AA165" s="130">
        <v>9.4566230725663122E-117</v>
      </c>
      <c r="AB165" s="130">
        <v>1.7049435159539274E-157</v>
      </c>
      <c r="AC165" s="132">
        <v>8.3016990655955723E-209</v>
      </c>
    </row>
    <row r="166" spans="1:29" x14ac:dyDescent="0.25">
      <c r="A166" s="164"/>
      <c r="C166" s="178" t="s">
        <v>27</v>
      </c>
      <c r="D166" s="134" t="s">
        <v>8</v>
      </c>
      <c r="E166" s="98">
        <f t="shared" ref="E166:E176" si="130">SUM(F166:AC166)</f>
        <v>5069433.4424445601</v>
      </c>
      <c r="F166" s="53">
        <v>401847.41441894788</v>
      </c>
      <c r="G166" s="57">
        <v>422513.48819676699</v>
      </c>
      <c r="H166" s="57">
        <v>435544.18806204566</v>
      </c>
      <c r="I166" s="57">
        <v>442514.14915356034</v>
      </c>
      <c r="J166" s="57">
        <v>440997.98644254979</v>
      </c>
      <c r="K166" s="57">
        <v>429970.12154837314</v>
      </c>
      <c r="L166" s="57">
        <v>397029.23268656945</v>
      </c>
      <c r="M166" s="57">
        <v>357231.32425716682</v>
      </c>
      <c r="N166" s="57">
        <v>312543.46713218436</v>
      </c>
      <c r="O166" s="57">
        <v>265687.84631945466</v>
      </c>
      <c r="P166" s="57">
        <v>223507.99253778928</v>
      </c>
      <c r="Q166" s="57">
        <v>200687.23234767868</v>
      </c>
      <c r="R166" s="57">
        <v>172500.51257937739</v>
      </c>
      <c r="S166" s="57">
        <v>140707.33733940378</v>
      </c>
      <c r="T166" s="57">
        <v>78653.081993740852</v>
      </c>
      <c r="U166" s="57">
        <v>62360.826310829914</v>
      </c>
      <c r="V166" s="57">
        <v>53417.878179745836</v>
      </c>
      <c r="W166" s="57">
        <v>55192.746282924069</v>
      </c>
      <c r="X166" s="57">
        <v>47339.870938920118</v>
      </c>
      <c r="Y166" s="57">
        <v>42687.455585206233</v>
      </c>
      <c r="Z166" s="57">
        <v>30806.928895230554</v>
      </c>
      <c r="AA166" s="57">
        <v>24327.274585781037</v>
      </c>
      <c r="AB166" s="57">
        <v>17115.159452754197</v>
      </c>
      <c r="AC166" s="61">
        <v>14249.927197558969</v>
      </c>
    </row>
    <row r="167" spans="1:29" x14ac:dyDescent="0.25">
      <c r="A167" s="164"/>
      <c r="C167" s="179"/>
      <c r="D167" s="135" t="s">
        <v>9</v>
      </c>
      <c r="E167" s="103">
        <f t="shared" si="130"/>
        <v>5042555.8134371778</v>
      </c>
      <c r="F167" s="54">
        <v>412655.04659158469</v>
      </c>
      <c r="G167" s="136">
        <v>433876.93164460128</v>
      </c>
      <c r="H167" s="136">
        <v>447258.09043046209</v>
      </c>
      <c r="I167" s="136">
        <v>454415.50768825226</v>
      </c>
      <c r="J167" s="136">
        <v>452858.56798501412</v>
      </c>
      <c r="K167" s="136">
        <v>441534.11014747334</v>
      </c>
      <c r="L167" s="136">
        <v>407707.28050943546</v>
      </c>
      <c r="M167" s="136">
        <v>366839.01268462103</v>
      </c>
      <c r="N167" s="136">
        <v>320949.28165163175</v>
      </c>
      <c r="O167" s="136">
        <v>272833.4852180219</v>
      </c>
      <c r="P167" s="136">
        <v>229519.20994100606</v>
      </c>
      <c r="Q167" s="136">
        <v>206084.68847438885</v>
      </c>
      <c r="R167" s="136">
        <v>177139.89066830932</v>
      </c>
      <c r="S167" s="136">
        <v>144491.64225562246</v>
      </c>
      <c r="T167" s="136">
        <v>80768.446057142224</v>
      </c>
      <c r="U167" s="136">
        <v>64038.012348529512</v>
      </c>
      <c r="V167" s="136">
        <v>42603.215726177659</v>
      </c>
      <c r="W167" s="136">
        <v>34174.138794358456</v>
      </c>
      <c r="X167" s="136">
        <v>22498.15648582342</v>
      </c>
      <c r="Y167" s="136">
        <v>15224.871292240594</v>
      </c>
      <c r="Z167" s="136">
        <v>7925.4339896443735</v>
      </c>
      <c r="AA167" s="136">
        <v>4202.4082777740741</v>
      </c>
      <c r="AB167" s="136">
        <v>1711.5159452754187</v>
      </c>
      <c r="AC167" s="62">
        <v>1246.8686297864099</v>
      </c>
    </row>
    <row r="168" spans="1:29" x14ac:dyDescent="0.25">
      <c r="A168" s="164"/>
      <c r="C168" s="180"/>
      <c r="D168" s="137" t="s">
        <v>10</v>
      </c>
      <c r="E168" s="138">
        <f t="shared" si="130"/>
        <v>2060517.5902574447</v>
      </c>
      <c r="F168" s="139">
        <v>167027.04266802236</v>
      </c>
      <c r="G168" s="140">
        <v>175616.85328471975</v>
      </c>
      <c r="H168" s="140">
        <v>181033.03660280624</v>
      </c>
      <c r="I168" s="140">
        <v>183930.08644524511</v>
      </c>
      <c r="J168" s="140">
        <v>183299.89656536299</v>
      </c>
      <c r="K168" s="140">
        <v>178716.18744064408</v>
      </c>
      <c r="L168" s="140">
        <v>165024.37544429538</v>
      </c>
      <c r="M168" s="140">
        <v>148482.4575152038</v>
      </c>
      <c r="N168" s="140">
        <v>129908.04257327956</v>
      </c>
      <c r="O168" s="140">
        <v>110432.60115967554</v>
      </c>
      <c r="P168" s="140">
        <v>92900.63259516914</v>
      </c>
      <c r="Q168" s="140">
        <v>83415.231049157403</v>
      </c>
      <c r="R168" s="140">
        <v>71699.479556220438</v>
      </c>
      <c r="S168" s="140">
        <v>58484.71234156147</v>
      </c>
      <c r="T168" s="140">
        <v>32691.990070748037</v>
      </c>
      <c r="U168" s="140">
        <v>25920.14785535718</v>
      </c>
      <c r="V168" s="140">
        <v>18679.871510708668</v>
      </c>
      <c r="W168" s="140">
        <v>16482.217383119787</v>
      </c>
      <c r="X168" s="140">
        <v>12186.501429821019</v>
      </c>
      <c r="Y168" s="140">
        <v>9539.634543872271</v>
      </c>
      <c r="Z168" s="140">
        <v>6007.9902824723467</v>
      </c>
      <c r="AA168" s="140">
        <v>4155.7148524654731</v>
      </c>
      <c r="AB168" s="140">
        <v>2567.2739179131286</v>
      </c>
      <c r="AC168" s="141">
        <v>2315.6131696033322</v>
      </c>
    </row>
    <row r="169" spans="1:29" x14ac:dyDescent="0.25">
      <c r="A169" s="164"/>
      <c r="C169" s="178" t="s">
        <v>26</v>
      </c>
      <c r="D169" s="134" t="s">
        <v>8</v>
      </c>
      <c r="E169" s="98">
        <f t="shared" si="130"/>
        <v>65334136.386181772</v>
      </c>
      <c r="F169" s="53">
        <v>8718241.4770746417</v>
      </c>
      <c r="G169" s="57">
        <v>8526435.2060096674</v>
      </c>
      <c r="H169" s="57">
        <v>8197465.6482931422</v>
      </c>
      <c r="I169" s="57">
        <v>7747557.8448386444</v>
      </c>
      <c r="J169" s="57">
        <v>7132254.6737957345</v>
      </c>
      <c r="K169" s="57">
        <v>6348656.4557551146</v>
      </c>
      <c r="L169" s="57">
        <v>5304681.3181534838</v>
      </c>
      <c r="M169" s="57">
        <v>4234619.4571822686</v>
      </c>
      <c r="N169" s="57">
        <v>3208130.5849735104</v>
      </c>
      <c r="O169" s="57">
        <v>2293571.8833822459</v>
      </c>
      <c r="P169" s="57">
        <v>1561820.7305870785</v>
      </c>
      <c r="Q169" s="57">
        <v>1056988.9573997969</v>
      </c>
      <c r="R169" s="57">
        <v>576853.65143736498</v>
      </c>
      <c r="S169" s="57">
        <v>287831.29821231123</v>
      </c>
      <c r="T169" s="57">
        <v>72269.255250690578</v>
      </c>
      <c r="U169" s="57">
        <v>35660.729629141933</v>
      </c>
      <c r="V169" s="57">
        <v>16827.132150809382</v>
      </c>
      <c r="W169" s="57">
        <v>8267.750356856026</v>
      </c>
      <c r="X169" s="57">
        <v>3973.1969173249768</v>
      </c>
      <c r="Y169" s="57">
        <v>1518.7213258802294</v>
      </c>
      <c r="Z169" s="57">
        <v>384.84794280288838</v>
      </c>
      <c r="AA169" s="57">
        <v>97.641155263093452</v>
      </c>
      <c r="AB169" s="57">
        <v>22.526203244857584</v>
      </c>
      <c r="AC169" s="61">
        <v>5.398154743508921</v>
      </c>
    </row>
    <row r="170" spans="1:29" x14ac:dyDescent="0.25">
      <c r="A170" s="164"/>
      <c r="C170" s="179"/>
      <c r="D170" s="135" t="s">
        <v>9</v>
      </c>
      <c r="E170" s="103">
        <f t="shared" si="130"/>
        <v>53316349.925648108</v>
      </c>
      <c r="F170" s="54">
        <v>7014930.0646538138</v>
      </c>
      <c r="G170" s="136">
        <v>6875259.0867366968</v>
      </c>
      <c r="H170" s="136">
        <v>6623820.2318720883</v>
      </c>
      <c r="I170" s="136">
        <v>6273100.4345577359</v>
      </c>
      <c r="J170" s="136">
        <v>5786483.0697511025</v>
      </c>
      <c r="K170" s="136">
        <v>5160868.9147601202</v>
      </c>
      <c r="L170" s="136">
        <v>4320528.8658921439</v>
      </c>
      <c r="M170" s="136">
        <v>3455514.7488909555</v>
      </c>
      <c r="N170" s="136">
        <v>2622744.1818574332</v>
      </c>
      <c r="O170" s="136">
        <v>1878482.5790639608</v>
      </c>
      <c r="P170" s="136">
        <v>1281453.5846135409</v>
      </c>
      <c r="Q170" s="136">
        <v>868771.42525770084</v>
      </c>
      <c r="R170" s="136">
        <v>588670.89643338881</v>
      </c>
      <c r="S170" s="136">
        <v>357535.10553362605</v>
      </c>
      <c r="T170" s="136">
        <v>109407.30264919173</v>
      </c>
      <c r="U170" s="136">
        <v>54196.73862952675</v>
      </c>
      <c r="V170" s="136">
        <v>25964.313002880255</v>
      </c>
      <c r="W170" s="136">
        <v>12478.226569791335</v>
      </c>
      <c r="X170" s="136">
        <v>4309.3990993230818</v>
      </c>
      <c r="Y170" s="136">
        <v>1355.1253488322332</v>
      </c>
      <c r="Z170" s="136">
        <v>363.74973885539094</v>
      </c>
      <c r="AA170" s="136">
        <v>88.976482829695229</v>
      </c>
      <c r="AB170" s="136">
        <v>18.644065290416492</v>
      </c>
      <c r="AC170" s="62">
        <v>4.2601872734434343</v>
      </c>
    </row>
    <row r="171" spans="1:29" x14ac:dyDescent="0.25">
      <c r="A171" s="164"/>
      <c r="C171" s="180"/>
      <c r="D171" s="137" t="s">
        <v>10</v>
      </c>
      <c r="E171" s="138">
        <f t="shared" si="130"/>
        <v>1225106.6534765137</v>
      </c>
      <c r="F171" s="139">
        <v>159040.8693941684</v>
      </c>
      <c r="G171" s="140">
        <v>155689.83027306397</v>
      </c>
      <c r="H171" s="140">
        <v>149822.46176834748</v>
      </c>
      <c r="I171" s="140">
        <v>141729.01268417953</v>
      </c>
      <c r="J171" s="140">
        <v>130589.95301990496</v>
      </c>
      <c r="K171" s="140">
        <v>116344.65549949749</v>
      </c>
      <c r="L171" s="140">
        <v>97296.809124025953</v>
      </c>
      <c r="M171" s="140">
        <v>77735.905073849819</v>
      </c>
      <c r="N171" s="140">
        <v>58941.452018348871</v>
      </c>
      <c r="O171" s="140">
        <v>42173.191996827853</v>
      </c>
      <c r="P171" s="140">
        <v>28741.184590648634</v>
      </c>
      <c r="Q171" s="140">
        <v>19466.485860595392</v>
      </c>
      <c r="R171" s="140">
        <v>23806.178213079133</v>
      </c>
      <c r="S171" s="140">
        <v>13175.124146203481</v>
      </c>
      <c r="T171" s="140">
        <v>5623.0420469313058</v>
      </c>
      <c r="U171" s="140">
        <v>2781.3619259383831</v>
      </c>
      <c r="V171" s="140">
        <v>1323.4467573306074</v>
      </c>
      <c r="W171" s="140">
        <v>423.38728421729309</v>
      </c>
      <c r="X171" s="140">
        <v>256.1627634014863</v>
      </c>
      <c r="Y171" s="140">
        <v>119.74361144635262</v>
      </c>
      <c r="Z171" s="140">
        <v>23.152505618297297</v>
      </c>
      <c r="AA171" s="140">
        <v>2.4558707545450966</v>
      </c>
      <c r="AB171" s="140">
        <v>0.67087296813451847</v>
      </c>
      <c r="AC171" s="141">
        <v>0.11617516613177105</v>
      </c>
    </row>
    <row r="172" spans="1:29" x14ac:dyDescent="0.25">
      <c r="A172" s="164"/>
      <c r="C172" s="178" t="s">
        <v>28</v>
      </c>
      <c r="D172" s="134" t="s">
        <v>8</v>
      </c>
      <c r="E172" s="98">
        <f t="shared" si="130"/>
        <v>220117.57791257452</v>
      </c>
      <c r="F172" s="53">
        <v>21644.371221744062</v>
      </c>
      <c r="G172" s="57">
        <v>36014.245331312617</v>
      </c>
      <c r="H172" s="57">
        <v>42444.442326869757</v>
      </c>
      <c r="I172" s="57">
        <v>40337.774537364618</v>
      </c>
      <c r="J172" s="57">
        <v>32309.426127505176</v>
      </c>
      <c r="K172" s="57">
        <v>22284.552014647801</v>
      </c>
      <c r="L172" s="57">
        <v>13196.714624717377</v>
      </c>
      <c r="M172" s="57">
        <v>6853.5530008855985</v>
      </c>
      <c r="N172" s="57">
        <v>3131.3901137513699</v>
      </c>
      <c r="O172" s="57">
        <v>1260.3690061657046</v>
      </c>
      <c r="P172" s="57">
        <v>451.79231640727147</v>
      </c>
      <c r="Q172" s="57">
        <v>150.28576574003341</v>
      </c>
      <c r="R172" s="57">
        <v>32.267867537204403</v>
      </c>
      <c r="S172" s="57">
        <v>5.6682648563707803</v>
      </c>
      <c r="T172" s="57">
        <v>0.66197015181042318</v>
      </c>
      <c r="U172" s="57">
        <v>5.0048247709865532E-2</v>
      </c>
      <c r="V172" s="57">
        <v>1.0864572007102379E-2</v>
      </c>
      <c r="W172" s="57">
        <v>2.0736202445150271E-3</v>
      </c>
      <c r="X172" s="57">
        <v>3.7337459912037863E-4</v>
      </c>
      <c r="Y172" s="57">
        <v>5.762423719024208E-5</v>
      </c>
      <c r="Z172" s="57">
        <v>5.4789251865523848E-6</v>
      </c>
      <c r="AA172" s="57">
        <v>0</v>
      </c>
      <c r="AB172" s="57">
        <v>0</v>
      </c>
      <c r="AC172" s="61">
        <v>0</v>
      </c>
    </row>
    <row r="173" spans="1:29" x14ac:dyDescent="0.25">
      <c r="A173" s="164"/>
      <c r="C173" s="179"/>
      <c r="D173" s="135" t="s">
        <v>9</v>
      </c>
      <c r="E173" s="103">
        <f t="shared" si="130"/>
        <v>8399092.5841683038</v>
      </c>
      <c r="F173" s="54">
        <v>2056215.2660656611</v>
      </c>
      <c r="G173" s="136">
        <v>1917170.2913356796</v>
      </c>
      <c r="H173" s="136">
        <v>1590128.7451442825</v>
      </c>
      <c r="I173" s="136">
        <v>1177046.4053485519</v>
      </c>
      <c r="J173" s="136">
        <v>777811.07891813654</v>
      </c>
      <c r="K173" s="136">
        <v>459316.70326048607</v>
      </c>
      <c r="L173" s="136">
        <v>238980.26025290677</v>
      </c>
      <c r="M173" s="136">
        <v>111137.59178398082</v>
      </c>
      <c r="N173" s="136">
        <v>46137.813633976715</v>
      </c>
      <c r="O173" s="136">
        <v>17068.064079176933</v>
      </c>
      <c r="P173" s="136">
        <v>5675.795275520828</v>
      </c>
      <c r="Q173" s="136">
        <v>1764.9454166379114</v>
      </c>
      <c r="R173" s="136">
        <v>489.44118407272026</v>
      </c>
      <c r="S173" s="136">
        <v>121.05480371551474</v>
      </c>
      <c r="T173" s="136">
        <v>23.335488684889274</v>
      </c>
      <c r="U173" s="136">
        <v>4.7545835324371684</v>
      </c>
      <c r="V173" s="136">
        <v>0.86838086753345811</v>
      </c>
      <c r="W173" s="136">
        <v>0.1430933943813375</v>
      </c>
      <c r="X173" s="136">
        <v>2.2674705842258565E-2</v>
      </c>
      <c r="Y173" s="136">
        <v>3.1254852968558289E-3</v>
      </c>
      <c r="Z173" s="136">
        <v>3.1884929632484678E-4</v>
      </c>
      <c r="AA173" s="136">
        <v>0</v>
      </c>
      <c r="AB173" s="136">
        <v>0</v>
      </c>
      <c r="AC173" s="62">
        <v>0</v>
      </c>
    </row>
    <row r="174" spans="1:29" x14ac:dyDescent="0.25">
      <c r="A174" s="164"/>
      <c r="C174" s="180"/>
      <c r="D174" s="137" t="s">
        <v>10</v>
      </c>
      <c r="E174" s="138">
        <f t="shared" si="130"/>
        <v>353645.999481929</v>
      </c>
      <c r="F174" s="139">
        <v>86577.484886975217</v>
      </c>
      <c r="G174" s="140">
        <v>80722.959635186475</v>
      </c>
      <c r="H174" s="140">
        <v>66952.789269232919</v>
      </c>
      <c r="I174" s="140">
        <v>49559.848646254803</v>
      </c>
      <c r="J174" s="140">
        <v>32749.940164974163</v>
      </c>
      <c r="K174" s="140">
        <v>19339.650663599408</v>
      </c>
      <c r="L174" s="140">
        <v>10062.32674749081</v>
      </c>
      <c r="M174" s="140">
        <v>4679.4775487991919</v>
      </c>
      <c r="N174" s="140">
        <v>1942.6447845884929</v>
      </c>
      <c r="O174" s="140">
        <v>718.65532964955514</v>
      </c>
      <c r="P174" s="140">
        <v>238.98085370614012</v>
      </c>
      <c r="Q174" s="140">
        <v>74.313491226859426</v>
      </c>
      <c r="R174" s="140">
        <v>20.608049855693487</v>
      </c>
      <c r="S174" s="140">
        <v>5.0970443669690422</v>
      </c>
      <c r="T174" s="140">
        <v>0.98254689199533796</v>
      </c>
      <c r="U174" s="140">
        <v>0.20019299083945974</v>
      </c>
      <c r="V174" s="140">
        <v>3.3709090333823404E-2</v>
      </c>
      <c r="W174" s="140">
        <v>5.0854686652368718E-3</v>
      </c>
      <c r="X174" s="140">
        <v>7.3168509337710925E-4</v>
      </c>
      <c r="Y174" s="140">
        <v>9.0658182931691888E-5</v>
      </c>
      <c r="Z174" s="140">
        <v>9.2371961822866853E-6</v>
      </c>
      <c r="AA174" s="140">
        <v>0</v>
      </c>
      <c r="AB174" s="140">
        <v>0</v>
      </c>
      <c r="AC174" s="141">
        <v>0</v>
      </c>
    </row>
    <row r="175" spans="1:29" x14ac:dyDescent="0.25">
      <c r="A175" s="164"/>
      <c r="C175" s="178" t="s">
        <v>32</v>
      </c>
      <c r="D175" s="135" t="s">
        <v>9</v>
      </c>
      <c r="E175" s="103">
        <f t="shared" si="130"/>
        <v>2014727.4005092515</v>
      </c>
      <c r="F175" s="54">
        <v>174782.93830866384</v>
      </c>
      <c r="G175" s="136">
        <v>189636.92662639992</v>
      </c>
      <c r="H175" s="136">
        <v>204248.65103630724</v>
      </c>
      <c r="I175" s="136">
        <v>216832.95011792524</v>
      </c>
      <c r="J175" s="136">
        <v>225550.97163932581</v>
      </c>
      <c r="K175" s="136">
        <v>228479.25833733377</v>
      </c>
      <c r="L175" s="136">
        <v>215688.67895705259</v>
      </c>
      <c r="M175" s="136">
        <v>190360.6349277499</v>
      </c>
      <c r="N175" s="136">
        <v>153437.40802148613</v>
      </c>
      <c r="O175" s="136">
        <v>106515.35628087117</v>
      </c>
      <c r="P175" s="136">
        <v>62933.4451711199</v>
      </c>
      <c r="Q175" s="136">
        <v>31143.37951739108</v>
      </c>
      <c r="R175" s="136">
        <v>12970.536775346407</v>
      </c>
      <c r="S175" s="136">
        <v>2146.2647922786159</v>
      </c>
      <c r="T175" s="136">
        <v>0</v>
      </c>
      <c r="U175" s="136">
        <v>0</v>
      </c>
      <c r="V175" s="136">
        <v>0</v>
      </c>
      <c r="W175" s="136">
        <v>0</v>
      </c>
      <c r="X175" s="136">
        <v>0</v>
      </c>
      <c r="Y175" s="136">
        <v>0</v>
      </c>
      <c r="Z175" s="136">
        <v>0</v>
      </c>
      <c r="AA175" s="136">
        <v>0</v>
      </c>
      <c r="AB175" s="136">
        <v>0</v>
      </c>
      <c r="AC175" s="62">
        <v>0</v>
      </c>
    </row>
    <row r="176" spans="1:29" x14ac:dyDescent="0.25">
      <c r="A176" s="164"/>
      <c r="C176" s="180"/>
      <c r="D176" s="137" t="s">
        <v>10</v>
      </c>
      <c r="E176" s="138">
        <f t="shared" si="130"/>
        <v>39855.028809552081</v>
      </c>
      <c r="F176" s="139">
        <v>3566.9987409931396</v>
      </c>
      <c r="G176" s="140">
        <v>3840.0946403456956</v>
      </c>
      <c r="H176" s="140">
        <v>4105.4606191738549</v>
      </c>
      <c r="I176" s="140">
        <v>4327.8066705324109</v>
      </c>
      <c r="J176" s="140">
        <v>4471.6950643173759</v>
      </c>
      <c r="K176" s="140">
        <v>4500.8449887368724</v>
      </c>
      <c r="L176" s="140">
        <v>4222.9905732351381</v>
      </c>
      <c r="M176" s="140">
        <v>3705.379540552402</v>
      </c>
      <c r="N176" s="140">
        <v>2970.0192196462822</v>
      </c>
      <c r="O176" s="140">
        <v>2050.762402140459</v>
      </c>
      <c r="P176" s="140">
        <v>1205.4688722028661</v>
      </c>
      <c r="Q176" s="140">
        <v>593.61104594074197</v>
      </c>
      <c r="R176" s="140">
        <v>251.55515351981799</v>
      </c>
      <c r="S176" s="140">
        <v>42.34127821502031</v>
      </c>
      <c r="T176" s="140">
        <v>0</v>
      </c>
      <c r="U176" s="140">
        <v>0</v>
      </c>
      <c r="V176" s="140">
        <v>0</v>
      </c>
      <c r="W176" s="140">
        <v>0</v>
      </c>
      <c r="X176" s="140">
        <v>0</v>
      </c>
      <c r="Y176" s="140">
        <v>0</v>
      </c>
      <c r="Z176" s="140">
        <v>0</v>
      </c>
      <c r="AA176" s="140">
        <v>0</v>
      </c>
      <c r="AB176" s="140">
        <v>0</v>
      </c>
      <c r="AC176" s="141">
        <v>0</v>
      </c>
    </row>
    <row r="178" spans="1:29" x14ac:dyDescent="0.25">
      <c r="C178" s="2" t="s">
        <v>199</v>
      </c>
      <c r="E178" s="131"/>
      <c r="F178" s="2" t="s">
        <v>166</v>
      </c>
    </row>
    <row r="179" spans="1:29" x14ac:dyDescent="0.25">
      <c r="C179" s="51" t="s">
        <v>30</v>
      </c>
      <c r="D179" s="51" t="s">
        <v>120</v>
      </c>
      <c r="E179" s="51" t="s">
        <v>7</v>
      </c>
      <c r="F179" s="51" t="s">
        <v>169</v>
      </c>
      <c r="G179" s="51" t="s">
        <v>170</v>
      </c>
      <c r="H179" s="51" t="s">
        <v>171</v>
      </c>
      <c r="I179" s="51" t="s">
        <v>172</v>
      </c>
      <c r="J179" s="51" t="s">
        <v>173</v>
      </c>
      <c r="K179" s="51" t="s">
        <v>174</v>
      </c>
      <c r="L179" s="51" t="s">
        <v>175</v>
      </c>
      <c r="M179" s="51" t="s">
        <v>176</v>
      </c>
      <c r="N179" s="51" t="s">
        <v>177</v>
      </c>
      <c r="O179" s="51" t="s">
        <v>178</v>
      </c>
      <c r="P179" s="51" t="s">
        <v>179</v>
      </c>
      <c r="Q179" s="51" t="s">
        <v>180</v>
      </c>
      <c r="R179" s="51" t="s">
        <v>181</v>
      </c>
      <c r="S179" s="51" t="s">
        <v>182</v>
      </c>
      <c r="T179" s="51" t="s">
        <v>183</v>
      </c>
      <c r="U179" s="51" t="s">
        <v>184</v>
      </c>
      <c r="V179" s="51" t="s">
        <v>185</v>
      </c>
      <c r="W179" s="51" t="s">
        <v>186</v>
      </c>
      <c r="X179" s="51" t="s">
        <v>187</v>
      </c>
      <c r="Y179" s="51" t="s">
        <v>188</v>
      </c>
      <c r="Z179" s="51" t="s">
        <v>189</v>
      </c>
      <c r="AA179" s="51" t="s">
        <v>190</v>
      </c>
      <c r="AB179" s="51" t="s">
        <v>191</v>
      </c>
      <c r="AC179" s="51" t="s">
        <v>192</v>
      </c>
    </row>
    <row r="180" spans="1:29" ht="15" customHeight="1" x14ac:dyDescent="0.25">
      <c r="A180" s="176" t="s">
        <v>20</v>
      </c>
      <c r="C180" s="126" t="s">
        <v>25</v>
      </c>
      <c r="D180" s="127" t="s">
        <v>8</v>
      </c>
      <c r="E180" s="128">
        <f>SUM(F180:AC180)</f>
        <v>250.75653706130879</v>
      </c>
      <c r="F180" s="129">
        <f t="shared" ref="F180:P180" si="131">F165*$AG$15*$AF$6/10^9</f>
        <v>28.513334125602572</v>
      </c>
      <c r="G180" s="130">
        <f t="shared" si="131"/>
        <v>29.479106119462525</v>
      </c>
      <c r="H180" s="130">
        <f t="shared" si="131"/>
        <v>30.398782768076916</v>
      </c>
      <c r="I180" s="130">
        <f t="shared" si="131"/>
        <v>31.110551204281631</v>
      </c>
      <c r="J180" s="130">
        <f t="shared" si="131"/>
        <v>31.1489241265452</v>
      </c>
      <c r="K180" s="130">
        <f t="shared" si="131"/>
        <v>30.121860636235592</v>
      </c>
      <c r="L180" s="130">
        <f t="shared" si="131"/>
        <v>26.802662322561531</v>
      </c>
      <c r="M180" s="130">
        <f t="shared" si="131"/>
        <v>21.33584687686594</v>
      </c>
      <c r="N180" s="130">
        <f t="shared" si="131"/>
        <v>13.71887470123694</v>
      </c>
      <c r="O180" s="130">
        <f t="shared" si="131"/>
        <v>6.0428702590146877</v>
      </c>
      <c r="P180" s="130">
        <f t="shared" si="131"/>
        <v>1.4508052332621866</v>
      </c>
      <c r="Q180" s="130">
        <f t="shared" ref="Q180:AC180" si="132">Q165*$AH$15*$AF$6/10^9</f>
        <v>0.61890852971052335</v>
      </c>
      <c r="R180" s="130">
        <f t="shared" si="132"/>
        <v>1.3969440413597923E-2</v>
      </c>
      <c r="S180" s="130">
        <f t="shared" si="132"/>
        <v>4.071182963985469E-5</v>
      </c>
      <c r="T180" s="130">
        <f t="shared" si="132"/>
        <v>6.209329660495498E-9</v>
      </c>
      <c r="U180" s="130">
        <f t="shared" si="132"/>
        <v>2.4369048307884749E-14</v>
      </c>
      <c r="V180" s="130">
        <f t="shared" si="132"/>
        <v>5.9880480019330307E-22</v>
      </c>
      <c r="W180" s="130">
        <f t="shared" si="132"/>
        <v>1.9481769835805805E-32</v>
      </c>
      <c r="X180" s="130">
        <f t="shared" si="132"/>
        <v>1.3269433060135962E-46</v>
      </c>
      <c r="Y180" s="130">
        <f t="shared" si="132"/>
        <v>1.8034220913515164E-65</v>
      </c>
      <c r="Z180" s="130">
        <f t="shared" si="132"/>
        <v>3.526852915840732E-90</v>
      </c>
      <c r="AA180" s="130">
        <f t="shared" si="132"/>
        <v>3.6014130478407919E-122</v>
      </c>
      <c r="AB180" s="130">
        <f t="shared" si="132"/>
        <v>6.4930216389831403E-163</v>
      </c>
      <c r="AC180" s="132">
        <f t="shared" si="132"/>
        <v>3.1615775636460901E-214</v>
      </c>
    </row>
    <row r="181" spans="1:29" x14ac:dyDescent="0.25">
      <c r="A181" s="177"/>
      <c r="C181" s="178" t="s">
        <v>27</v>
      </c>
      <c r="D181" s="134" t="s">
        <v>8</v>
      </c>
      <c r="E181" s="98">
        <f t="shared" ref="E181:E191" si="133">SUM(F181:AC181)</f>
        <v>21.520810198717864</v>
      </c>
      <c r="F181" s="53">
        <f t="shared" ref="F181:P181" si="134">F166*$AG$16*$AF$7/10^9</f>
        <v>1.1442605125579541</v>
      </c>
      <c r="G181" s="57">
        <f t="shared" si="134"/>
        <v>1.2031071576402941</v>
      </c>
      <c r="H181" s="57">
        <f t="shared" si="134"/>
        <v>1.2402120755066752</v>
      </c>
      <c r="I181" s="57">
        <f t="shared" si="134"/>
        <v>1.2600590397147631</v>
      </c>
      <c r="J181" s="57">
        <f t="shared" si="134"/>
        <v>1.2557417663951607</v>
      </c>
      <c r="K181" s="57">
        <f t="shared" si="134"/>
        <v>1.2243399211089925</v>
      </c>
      <c r="L181" s="57">
        <f t="shared" si="134"/>
        <v>1.1305407400750065</v>
      </c>
      <c r="M181" s="57">
        <f t="shared" si="134"/>
        <v>1.0172161958222827</v>
      </c>
      <c r="N181" s="57">
        <f t="shared" si="134"/>
        <v>0.88996752265889512</v>
      </c>
      <c r="O181" s="57">
        <f t="shared" si="134"/>
        <v>0.75654614239464724</v>
      </c>
      <c r="P181" s="57">
        <f t="shared" si="134"/>
        <v>0.63643900875135506</v>
      </c>
      <c r="Q181" s="57">
        <f t="shared" ref="Q181:AC181" si="135">Q166*$AH$16*$AF$7/10^9</f>
        <v>2.0841369079306431</v>
      </c>
      <c r="R181" s="57">
        <f t="shared" si="135"/>
        <v>1.7914178231368341</v>
      </c>
      <c r="S181" s="57">
        <f t="shared" si="135"/>
        <v>1.4612456982697082</v>
      </c>
      <c r="T181" s="57">
        <f t="shared" si="135"/>
        <v>0.81681225650499878</v>
      </c>
      <c r="U181" s="57">
        <f t="shared" si="135"/>
        <v>0.64761718123796863</v>
      </c>
      <c r="V181" s="57">
        <f t="shared" si="135"/>
        <v>0.55474466489666041</v>
      </c>
      <c r="W181" s="57">
        <f t="shared" si="135"/>
        <v>0.57317667014816642</v>
      </c>
      <c r="X181" s="57">
        <f t="shared" si="135"/>
        <v>0.49162455970068536</v>
      </c>
      <c r="Y181" s="57">
        <f t="shared" si="135"/>
        <v>0.44330922625236674</v>
      </c>
      <c r="Z181" s="57">
        <f t="shared" si="135"/>
        <v>0.31992995657696932</v>
      </c>
      <c r="AA181" s="57">
        <f t="shared" si="135"/>
        <v>0.25263874657333607</v>
      </c>
      <c r="AB181" s="57">
        <f t="shared" si="135"/>
        <v>0.17774093091685236</v>
      </c>
      <c r="AC181" s="61">
        <f t="shared" si="135"/>
        <v>0.14798549394664989</v>
      </c>
    </row>
    <row r="182" spans="1:29" x14ac:dyDescent="0.25">
      <c r="A182" s="177"/>
      <c r="C182" s="179"/>
      <c r="D182" s="135" t="s">
        <v>9</v>
      </c>
      <c r="E182" s="103">
        <f t="shared" si="133"/>
        <v>22.535400822743121</v>
      </c>
      <c r="F182" s="54">
        <f t="shared" ref="F182:P182" si="136">F167*$AG$17*$AF$7/10^9</f>
        <v>1.3823944060818087</v>
      </c>
      <c r="G182" s="58">
        <f t="shared" si="136"/>
        <v>1.4534877210094141</v>
      </c>
      <c r="H182" s="58">
        <f t="shared" si="136"/>
        <v>1.498314602942048</v>
      </c>
      <c r="I182" s="58">
        <f t="shared" si="136"/>
        <v>1.5222919507556449</v>
      </c>
      <c r="J182" s="58">
        <f t="shared" si="136"/>
        <v>1.5170762027497973</v>
      </c>
      <c r="K182" s="58">
        <f t="shared" si="136"/>
        <v>1.4791392689940359</v>
      </c>
      <c r="L182" s="58">
        <f t="shared" si="136"/>
        <v>1.3658193897066091</v>
      </c>
      <c r="M182" s="58">
        <f t="shared" si="136"/>
        <v>1.2289106924934805</v>
      </c>
      <c r="N182" s="58">
        <f t="shared" si="136"/>
        <v>1.0751800935329663</v>
      </c>
      <c r="O182" s="58">
        <f t="shared" si="136"/>
        <v>0.91399217548037348</v>
      </c>
      <c r="P182" s="58">
        <f t="shared" si="136"/>
        <v>0.7688893533023704</v>
      </c>
      <c r="Q182" s="58">
        <f t="shared" ref="Q182:AC182" si="137">Q167*$AH$17*$AF$7/10^9</f>
        <v>2.1401894898065281</v>
      </c>
      <c r="R182" s="58">
        <f t="shared" si="137"/>
        <v>1.8395977645903923</v>
      </c>
      <c r="S182" s="58">
        <f t="shared" si="137"/>
        <v>1.5005457048246393</v>
      </c>
      <c r="T182" s="58">
        <f t="shared" si="137"/>
        <v>0.83878031230342198</v>
      </c>
      <c r="U182" s="58">
        <f t="shared" si="137"/>
        <v>0.66503475823947911</v>
      </c>
      <c r="V182" s="58">
        <f t="shared" si="137"/>
        <v>0.44243439531635498</v>
      </c>
      <c r="W182" s="58">
        <f t="shared" si="137"/>
        <v>0.35489843137941252</v>
      </c>
      <c r="X182" s="58">
        <f t="shared" si="137"/>
        <v>0.23364335510527623</v>
      </c>
      <c r="Y182" s="58">
        <f t="shared" si="137"/>
        <v>0.15811028836991858</v>
      </c>
      <c r="Z182" s="58">
        <f t="shared" si="137"/>
        <v>8.2305631982456814E-2</v>
      </c>
      <c r="AA182" s="58">
        <f t="shared" si="137"/>
        <v>4.3642009964683759E-2</v>
      </c>
      <c r="AB182" s="58">
        <f t="shared" si="137"/>
        <v>1.777409309168522E-2</v>
      </c>
      <c r="AC182" s="62">
        <f t="shared" si="137"/>
        <v>1.2948730720331866E-2</v>
      </c>
    </row>
    <row r="183" spans="1:29" x14ac:dyDescent="0.25">
      <c r="A183" s="177"/>
      <c r="C183" s="180"/>
      <c r="D183" s="137" t="s">
        <v>10</v>
      </c>
      <c r="E183" s="138">
        <f t="shared" si="133"/>
        <v>8.4613271621543404</v>
      </c>
      <c r="F183" s="139">
        <f t="shared" ref="F183:P183" si="138">F168*$AG$18*$AF$7/10^9</f>
        <v>0.47560950399719371</v>
      </c>
      <c r="G183" s="140">
        <f t="shared" si="138"/>
        <v>0.50006898972823954</v>
      </c>
      <c r="H183" s="140">
        <f t="shared" si="138"/>
        <v>0.51549157172649085</v>
      </c>
      <c r="I183" s="140">
        <f t="shared" si="138"/>
        <v>0.52374092115283544</v>
      </c>
      <c r="J183" s="140">
        <f t="shared" si="138"/>
        <v>0.52194645546987117</v>
      </c>
      <c r="K183" s="140">
        <f t="shared" si="138"/>
        <v>0.50889434373723408</v>
      </c>
      <c r="L183" s="140">
        <f t="shared" si="138"/>
        <v>0.46990690907763111</v>
      </c>
      <c r="M183" s="140">
        <f t="shared" si="138"/>
        <v>0.42280379777454286</v>
      </c>
      <c r="N183" s="140">
        <f t="shared" si="138"/>
        <v>0.36991315122741353</v>
      </c>
      <c r="O183" s="140">
        <f t="shared" si="138"/>
        <v>0.31445683180217615</v>
      </c>
      <c r="P183" s="140">
        <f t="shared" si="138"/>
        <v>0.26453455131474413</v>
      </c>
      <c r="Q183" s="140">
        <f t="shared" ref="Q183:AC183" si="139">Q168*$AH$18*$AF$7/10^9</f>
        <v>0.86626717444549961</v>
      </c>
      <c r="R183" s="140">
        <f t="shared" si="139"/>
        <v>0.74459909519134915</v>
      </c>
      <c r="S183" s="140">
        <f t="shared" si="139"/>
        <v>0.60736373766711582</v>
      </c>
      <c r="T183" s="140">
        <f t="shared" si="139"/>
        <v>0.33950631688471844</v>
      </c>
      <c r="U183" s="140">
        <f t="shared" si="139"/>
        <v>0.26918073547788429</v>
      </c>
      <c r="V183" s="140">
        <f t="shared" si="139"/>
        <v>0.1939904656387095</v>
      </c>
      <c r="W183" s="140">
        <f t="shared" si="139"/>
        <v>0.171167827523699</v>
      </c>
      <c r="X183" s="140">
        <f t="shared" si="139"/>
        <v>0.12655681734869129</v>
      </c>
      <c r="Y183" s="140">
        <f t="shared" si="139"/>
        <v>9.9069104738113534E-2</v>
      </c>
      <c r="Z183" s="140">
        <f t="shared" si="139"/>
        <v>6.2392979083475311E-2</v>
      </c>
      <c r="AA183" s="140">
        <f t="shared" si="139"/>
        <v>4.3157098742853943E-2</v>
      </c>
      <c r="AB183" s="140">
        <f t="shared" si="139"/>
        <v>2.6661139637527843E-2</v>
      </c>
      <c r="AC183" s="141">
        <f t="shared" si="139"/>
        <v>2.4047642766330604E-2</v>
      </c>
    </row>
    <row r="184" spans="1:29" x14ac:dyDescent="0.25">
      <c r="A184" s="177"/>
      <c r="C184" s="178" t="s">
        <v>26</v>
      </c>
      <c r="D184" s="134" t="s">
        <v>8</v>
      </c>
      <c r="E184" s="98">
        <f t="shared" si="133"/>
        <v>45.792191093194354</v>
      </c>
      <c r="F184" s="53">
        <f t="shared" ref="F184:P184" si="140">F169*$AG$19*$AF$8/10^9</f>
        <v>6.0469722884989707</v>
      </c>
      <c r="G184" s="57">
        <f t="shared" si="140"/>
        <v>5.9139354588883046</v>
      </c>
      <c r="H184" s="57">
        <f t="shared" si="140"/>
        <v>5.6857621736561228</v>
      </c>
      <c r="I184" s="57">
        <f t="shared" si="140"/>
        <v>5.3737061211800841</v>
      </c>
      <c r="J184" s="57">
        <f t="shared" si="140"/>
        <v>4.9469318417447212</v>
      </c>
      <c r="K184" s="57">
        <f t="shared" si="140"/>
        <v>4.4034281177117469</v>
      </c>
      <c r="L184" s="57">
        <f t="shared" si="140"/>
        <v>3.6793269622712566</v>
      </c>
      <c r="M184" s="57">
        <f t="shared" si="140"/>
        <v>2.9371320555016212</v>
      </c>
      <c r="N184" s="57">
        <f t="shared" si="140"/>
        <v>2.2251593737376267</v>
      </c>
      <c r="O184" s="57">
        <f t="shared" si="140"/>
        <v>1.5908214583139255</v>
      </c>
      <c r="P184" s="57">
        <f t="shared" si="140"/>
        <v>1.0832788587351978</v>
      </c>
      <c r="Q184" s="57">
        <f t="shared" ref="Q184:AC184" si="141">Q169*$AH$19*$AF$8/10^9</f>
        <v>0.97750338780333224</v>
      </c>
      <c r="R184" s="57">
        <f t="shared" si="141"/>
        <v>0.53347425684927507</v>
      </c>
      <c r="S184" s="57">
        <f t="shared" si="141"/>
        <v>0.26618638458674543</v>
      </c>
      <c r="T184" s="57">
        <f t="shared" si="141"/>
        <v>6.6834607255838646E-2</v>
      </c>
      <c r="U184" s="57">
        <f t="shared" si="141"/>
        <v>3.2979042761030461E-2</v>
      </c>
      <c r="V184" s="57">
        <f t="shared" si="141"/>
        <v>1.5561731813068516E-2</v>
      </c>
      <c r="W184" s="57">
        <f t="shared" si="141"/>
        <v>7.6460155300204519E-3</v>
      </c>
      <c r="X184" s="57">
        <f t="shared" si="141"/>
        <v>3.6744125091421383E-3</v>
      </c>
      <c r="Y184" s="57">
        <f t="shared" si="141"/>
        <v>1.4045134821740364E-3</v>
      </c>
      <c r="Z184" s="57">
        <f t="shared" si="141"/>
        <v>3.5590737750411123E-4</v>
      </c>
      <c r="AA184" s="57">
        <f t="shared" si="141"/>
        <v>9.0298540387308829E-5</v>
      </c>
      <c r="AB184" s="57">
        <f t="shared" si="141"/>
        <v>2.0832232760844293E-5</v>
      </c>
      <c r="AC184" s="61">
        <f t="shared" si="141"/>
        <v>4.9922135067970503E-6</v>
      </c>
    </row>
    <row r="185" spans="1:29" x14ac:dyDescent="0.25">
      <c r="A185" s="177"/>
      <c r="C185" s="179"/>
      <c r="D185" s="135" t="s">
        <v>9</v>
      </c>
      <c r="E185" s="103">
        <f t="shared" si="133"/>
        <v>53.282882624364042</v>
      </c>
      <c r="F185" s="54">
        <f t="shared" ref="F185:P185" si="142">F170*$AG$20*$AF$8/10^9</f>
        <v>6.4874073237918459</v>
      </c>
      <c r="G185" s="58">
        <f t="shared" si="142"/>
        <v>6.3582396034140967</v>
      </c>
      <c r="H185" s="58">
        <f t="shared" si="142"/>
        <v>6.1257089504353077</v>
      </c>
      <c r="I185" s="58">
        <f t="shared" si="142"/>
        <v>5.8013632818789951</v>
      </c>
      <c r="J185" s="58">
        <f t="shared" si="142"/>
        <v>5.3513395429058201</v>
      </c>
      <c r="K185" s="58">
        <f t="shared" si="142"/>
        <v>4.7727715723701589</v>
      </c>
      <c r="L185" s="58">
        <f t="shared" si="142"/>
        <v>3.9956250951770547</v>
      </c>
      <c r="M185" s="58">
        <f t="shared" si="142"/>
        <v>3.195660039774356</v>
      </c>
      <c r="N185" s="58">
        <f t="shared" si="142"/>
        <v>2.425513819381754</v>
      </c>
      <c r="O185" s="58">
        <f t="shared" si="142"/>
        <v>1.7372206891183513</v>
      </c>
      <c r="P185" s="58">
        <f t="shared" si="142"/>
        <v>1.1850882750506027</v>
      </c>
      <c r="Q185" s="58">
        <f t="shared" ref="Q185:AC185" si="143">Q170*$AH$20*$AF$8/10^9</f>
        <v>2.5107494189947555</v>
      </c>
      <c r="R185" s="58">
        <f t="shared" si="143"/>
        <v>1.7012588906924937</v>
      </c>
      <c r="S185" s="58">
        <f t="shared" si="143"/>
        <v>1.0332764549921793</v>
      </c>
      <c r="T185" s="58">
        <f t="shared" si="143"/>
        <v>0.31618710465616412</v>
      </c>
      <c r="U185" s="58">
        <f t="shared" si="143"/>
        <v>0.1566285746393323</v>
      </c>
      <c r="V185" s="58">
        <f t="shared" si="143"/>
        <v>7.5036864578323925E-2</v>
      </c>
      <c r="W185" s="58">
        <f t="shared" si="143"/>
        <v>3.6062074786696957E-2</v>
      </c>
      <c r="X185" s="58">
        <f t="shared" si="143"/>
        <v>1.2454163397043708E-2</v>
      </c>
      <c r="Y185" s="58">
        <f t="shared" si="143"/>
        <v>3.916312258125154E-3</v>
      </c>
      <c r="Z185" s="58">
        <f t="shared" si="143"/>
        <v>1.0512367452920799E-3</v>
      </c>
      <c r="AA185" s="58">
        <f t="shared" si="143"/>
        <v>2.5714203537781919E-4</v>
      </c>
      <c r="AB185" s="58">
        <f t="shared" si="143"/>
        <v>5.3881348689303662E-5</v>
      </c>
      <c r="AC185" s="62">
        <f t="shared" si="143"/>
        <v>1.2311941220251525E-5</v>
      </c>
    </row>
    <row r="186" spans="1:29" x14ac:dyDescent="0.25">
      <c r="A186" s="177"/>
      <c r="C186" s="180"/>
      <c r="D186" s="137" t="s">
        <v>10</v>
      </c>
      <c r="E186" s="138">
        <f t="shared" si="133"/>
        <v>0.86522468189268986</v>
      </c>
      <c r="F186" s="139">
        <f t="shared" ref="F186:P186" si="144">F171*$AG$21*$AF$8/10^9</f>
        <v>0.11031074701179519</v>
      </c>
      <c r="G186" s="140">
        <f t="shared" si="144"/>
        <v>0.10798646627739716</v>
      </c>
      <c r="H186" s="140">
        <f t="shared" si="144"/>
        <v>0.10391685948252581</v>
      </c>
      <c r="I186" s="140">
        <f t="shared" si="144"/>
        <v>9.8303243197746901E-2</v>
      </c>
      <c r="J186" s="140">
        <f t="shared" si="144"/>
        <v>9.0577191414606073E-2</v>
      </c>
      <c r="K186" s="140">
        <f t="shared" si="144"/>
        <v>8.069665305445145E-2</v>
      </c>
      <c r="L186" s="140">
        <f t="shared" si="144"/>
        <v>6.7485066808424393E-2</v>
      </c>
      <c r="M186" s="140">
        <f t="shared" si="144"/>
        <v>5.3917623759222232E-2</v>
      </c>
      <c r="N186" s="140">
        <f t="shared" si="144"/>
        <v>4.0881791119926771E-2</v>
      </c>
      <c r="O186" s="140">
        <f t="shared" si="144"/>
        <v>2.9251325968999799E-2</v>
      </c>
      <c r="P186" s="140">
        <f t="shared" si="144"/>
        <v>1.9934885632073889E-2</v>
      </c>
      <c r="Q186" s="140">
        <f t="shared" ref="Q186:AC186" si="145">Q171*$AH$21*$AF$8/10^9</f>
        <v>1.800260612387862E-2</v>
      </c>
      <c r="R186" s="140">
        <f t="shared" si="145"/>
        <v>2.2015953611455582E-2</v>
      </c>
      <c r="S186" s="140">
        <f t="shared" si="145"/>
        <v>1.2184354810408979E-2</v>
      </c>
      <c r="T186" s="140">
        <f t="shared" si="145"/>
        <v>5.2001892850020714E-3</v>
      </c>
      <c r="U186" s="140">
        <f t="shared" si="145"/>
        <v>2.5722035091078166E-3</v>
      </c>
      <c r="V186" s="140">
        <f t="shared" si="145"/>
        <v>1.2239235611793456E-3</v>
      </c>
      <c r="W186" s="140">
        <f t="shared" si="145"/>
        <v>3.915485604441527E-4</v>
      </c>
      <c r="X186" s="140">
        <f t="shared" si="145"/>
        <v>2.3689932359369451E-4</v>
      </c>
      <c r="Y186" s="140">
        <f t="shared" si="145"/>
        <v>1.107388918655869E-4</v>
      </c>
      <c r="Z186" s="140">
        <f t="shared" si="145"/>
        <v>2.141143719580134E-5</v>
      </c>
      <c r="AA186" s="140">
        <f t="shared" si="145"/>
        <v>2.2711892738033056E-6</v>
      </c>
      <c r="AB186" s="140">
        <f t="shared" si="145"/>
        <v>6.2042332093080272E-7</v>
      </c>
      <c r="AC186" s="141">
        <f t="shared" si="145"/>
        <v>1.0743879363866188E-7</v>
      </c>
    </row>
    <row r="187" spans="1:29" x14ac:dyDescent="0.25">
      <c r="A187" s="177"/>
      <c r="C187" s="178" t="s">
        <v>28</v>
      </c>
      <c r="D187" s="134" t="s">
        <v>8</v>
      </c>
      <c r="E187" s="98">
        <f t="shared" si="133"/>
        <v>0.92475835344049739</v>
      </c>
      <c r="F187" s="53">
        <f t="shared" ref="F187:P187" si="146">F172*$AG$22*$AF$9/10^9</f>
        <v>9.0906359131325068E-2</v>
      </c>
      <c r="G187" s="57">
        <f t="shared" si="146"/>
        <v>0.151259830391513</v>
      </c>
      <c r="H187" s="57">
        <f t="shared" si="146"/>
        <v>0.17826665777285297</v>
      </c>
      <c r="I187" s="57">
        <f t="shared" si="146"/>
        <v>0.16941865305693141</v>
      </c>
      <c r="J187" s="57">
        <f t="shared" si="146"/>
        <v>0.13569958973552174</v>
      </c>
      <c r="K187" s="57">
        <f t="shared" si="146"/>
        <v>9.3595118461520757E-2</v>
      </c>
      <c r="L187" s="57">
        <f t="shared" si="146"/>
        <v>5.5426201423812986E-2</v>
      </c>
      <c r="M187" s="57">
        <f t="shared" si="146"/>
        <v>2.8784922603719513E-2</v>
      </c>
      <c r="N187" s="57">
        <f t="shared" si="146"/>
        <v>1.3151838477755751E-2</v>
      </c>
      <c r="O187" s="57">
        <f t="shared" si="146"/>
        <v>5.2935498258959591E-3</v>
      </c>
      <c r="P187" s="57">
        <f t="shared" si="146"/>
        <v>1.8975277289105402E-3</v>
      </c>
      <c r="Q187" s="57">
        <f t="shared" ref="Q187:AC187" si="147">Q172*$AH$22*$AF$9/10^9</f>
        <v>8.4160028814418708E-4</v>
      </c>
      <c r="R187" s="57">
        <f t="shared" si="147"/>
        <v>1.8070005820834464E-4</v>
      </c>
      <c r="S187" s="57">
        <f t="shared" si="147"/>
        <v>3.174228319567637E-5</v>
      </c>
      <c r="T187" s="57">
        <f t="shared" si="147"/>
        <v>3.7070328501383698E-6</v>
      </c>
      <c r="U187" s="57">
        <f t="shared" si="147"/>
        <v>2.8027018717524699E-7</v>
      </c>
      <c r="V187" s="57">
        <f t="shared" si="147"/>
        <v>6.0841603239773321E-8</v>
      </c>
      <c r="W187" s="57">
        <f t="shared" si="147"/>
        <v>1.1612273369284153E-8</v>
      </c>
      <c r="X187" s="57">
        <f t="shared" si="147"/>
        <v>2.0908977550741207E-9</v>
      </c>
      <c r="Y187" s="57">
        <f t="shared" si="147"/>
        <v>3.2269572826535566E-10</v>
      </c>
      <c r="Z187" s="57">
        <f t="shared" si="147"/>
        <v>3.0681981044693354E-11</v>
      </c>
      <c r="AA187" s="57">
        <f t="shared" si="147"/>
        <v>0</v>
      </c>
      <c r="AB187" s="57">
        <f t="shared" si="147"/>
        <v>0</v>
      </c>
      <c r="AC187" s="61">
        <f t="shared" si="147"/>
        <v>0</v>
      </c>
    </row>
    <row r="188" spans="1:29" x14ac:dyDescent="0.25">
      <c r="A188" s="177"/>
      <c r="C188" s="179"/>
      <c r="D188" s="135" t="s">
        <v>9</v>
      </c>
      <c r="E188" s="103">
        <f t="shared" si="133"/>
        <v>47.063532843274871</v>
      </c>
      <c r="F188" s="54">
        <f t="shared" ref="F188:P188" si="148">F173*$AG$23*$AF$9/10^9</f>
        <v>11.514805489967703</v>
      </c>
      <c r="G188" s="58">
        <f t="shared" si="148"/>
        <v>10.736153631479805</v>
      </c>
      <c r="H188" s="58">
        <f t="shared" si="148"/>
        <v>8.9047209728079828</v>
      </c>
      <c r="I188" s="58">
        <f t="shared" si="148"/>
        <v>6.5914598699518914</v>
      </c>
      <c r="J188" s="58">
        <f t="shared" si="148"/>
        <v>4.3557420419415642</v>
      </c>
      <c r="K188" s="58">
        <f t="shared" si="148"/>
        <v>2.5721735382587219</v>
      </c>
      <c r="L188" s="58">
        <f t="shared" si="148"/>
        <v>1.3382894574162778</v>
      </c>
      <c r="M188" s="58">
        <f t="shared" si="148"/>
        <v>0.62237051399029264</v>
      </c>
      <c r="N188" s="58">
        <f t="shared" si="148"/>
        <v>0.2583717563502696</v>
      </c>
      <c r="O188" s="58">
        <f t="shared" si="148"/>
        <v>9.5581158843390829E-2</v>
      </c>
      <c r="P188" s="58">
        <f t="shared" si="148"/>
        <v>3.1784453542916639E-2</v>
      </c>
      <c r="Q188" s="58">
        <f t="shared" ref="Q188:AC188" si="149">Q173*$AH$23*$AF$9/10^9</f>
        <v>3.0886544791163449E-2</v>
      </c>
      <c r="R188" s="58">
        <f t="shared" si="149"/>
        <v>8.5652207212726043E-3</v>
      </c>
      <c r="S188" s="58">
        <f t="shared" si="149"/>
        <v>2.1184590650215078E-3</v>
      </c>
      <c r="T188" s="58">
        <f t="shared" si="149"/>
        <v>4.0837105198556232E-4</v>
      </c>
      <c r="U188" s="58">
        <f t="shared" si="149"/>
        <v>8.3205211817650443E-5</v>
      </c>
      <c r="V188" s="58">
        <f t="shared" si="149"/>
        <v>1.5196665181835516E-5</v>
      </c>
      <c r="W188" s="58">
        <f t="shared" si="149"/>
        <v>2.5041344016734065E-6</v>
      </c>
      <c r="X188" s="58">
        <f t="shared" si="149"/>
        <v>3.9680735223952492E-7</v>
      </c>
      <c r="Y188" s="58">
        <f t="shared" si="149"/>
        <v>5.4695992694977007E-8</v>
      </c>
      <c r="Z188" s="58">
        <f t="shared" si="149"/>
        <v>5.5798626856848184E-9</v>
      </c>
      <c r="AA188" s="58">
        <f t="shared" si="149"/>
        <v>0</v>
      </c>
      <c r="AB188" s="58">
        <f t="shared" si="149"/>
        <v>0</v>
      </c>
      <c r="AC188" s="62">
        <f t="shared" si="149"/>
        <v>0</v>
      </c>
    </row>
    <row r="189" spans="1:29" x14ac:dyDescent="0.25">
      <c r="A189" s="177"/>
      <c r="C189" s="180"/>
      <c r="D189" s="137" t="s">
        <v>10</v>
      </c>
      <c r="E189" s="138">
        <f t="shared" si="133"/>
        <v>1.4854549351561623</v>
      </c>
      <c r="F189" s="139">
        <f t="shared" ref="F189:P189" si="150">F174*$AG$24*$AF$9/10^9</f>
        <v>0.36362543652529583</v>
      </c>
      <c r="G189" s="140">
        <f t="shared" si="150"/>
        <v>0.33903643046778315</v>
      </c>
      <c r="H189" s="140">
        <f t="shared" si="150"/>
        <v>0.28120171493077828</v>
      </c>
      <c r="I189" s="140">
        <f t="shared" si="150"/>
        <v>0.20815136431427017</v>
      </c>
      <c r="J189" s="140">
        <f t="shared" si="150"/>
        <v>0.13754974869289147</v>
      </c>
      <c r="K189" s="140">
        <f t="shared" si="150"/>
        <v>8.1226532787117514E-2</v>
      </c>
      <c r="L189" s="140">
        <f t="shared" si="150"/>
        <v>4.2261772339461399E-2</v>
      </c>
      <c r="M189" s="140">
        <f t="shared" si="150"/>
        <v>1.9653805704956607E-2</v>
      </c>
      <c r="N189" s="140">
        <f t="shared" si="150"/>
        <v>8.1591080952716707E-3</v>
      </c>
      <c r="O189" s="140">
        <f t="shared" si="150"/>
        <v>3.0183523845281313E-3</v>
      </c>
      <c r="P189" s="140">
        <f t="shared" si="150"/>
        <v>1.0037195855657885E-3</v>
      </c>
      <c r="Q189" s="140">
        <f t="shared" ref="Q189:AC189" si="151">Q174*$AH$24*$AF$9/10^9</f>
        <v>4.1615555087041279E-4</v>
      </c>
      <c r="R189" s="140">
        <f t="shared" si="151"/>
        <v>1.1540507919188353E-4</v>
      </c>
      <c r="S189" s="140">
        <f t="shared" si="151"/>
        <v>2.8543448455026638E-5</v>
      </c>
      <c r="T189" s="140">
        <f t="shared" si="151"/>
        <v>5.5022625951738931E-6</v>
      </c>
      <c r="U189" s="140">
        <f t="shared" si="151"/>
        <v>1.1210807487009744E-6</v>
      </c>
      <c r="V189" s="140">
        <f t="shared" si="151"/>
        <v>1.8877090586941104E-7</v>
      </c>
      <c r="W189" s="140">
        <f t="shared" si="151"/>
        <v>2.8478624525326481E-8</v>
      </c>
      <c r="X189" s="140">
        <f t="shared" si="151"/>
        <v>4.0974365229118115E-9</v>
      </c>
      <c r="Y189" s="140">
        <f t="shared" si="151"/>
        <v>5.0768582441747454E-10</v>
      </c>
      <c r="Z189" s="140">
        <f t="shared" si="151"/>
        <v>5.1728298620805433E-11</v>
      </c>
      <c r="AA189" s="140">
        <f t="shared" si="151"/>
        <v>0</v>
      </c>
      <c r="AB189" s="140">
        <f t="shared" si="151"/>
        <v>0</v>
      </c>
      <c r="AC189" s="141">
        <f t="shared" si="151"/>
        <v>0</v>
      </c>
    </row>
    <row r="190" spans="1:29" x14ac:dyDescent="0.25">
      <c r="A190" s="177"/>
      <c r="C190" s="178" t="s">
        <v>32</v>
      </c>
      <c r="D190" s="135" t="s">
        <v>9</v>
      </c>
      <c r="E190" s="103">
        <f t="shared" si="133"/>
        <v>114.20939936349733</v>
      </c>
      <c r="F190" s="54">
        <f t="shared" ref="F190:P190" si="152">F175*$AG$25*$AF$10/10^9</f>
        <v>8.6025906318058247</v>
      </c>
      <c r="G190" s="58">
        <f t="shared" si="152"/>
        <v>9.3336847648123715</v>
      </c>
      <c r="H190" s="58">
        <f t="shared" si="152"/>
        <v>10.052854980964794</v>
      </c>
      <c r="I190" s="58">
        <f t="shared" si="152"/>
        <v>10.67223793924982</v>
      </c>
      <c r="J190" s="58">
        <f t="shared" si="152"/>
        <v>11.101327706212301</v>
      </c>
      <c r="K190" s="58">
        <f t="shared" si="152"/>
        <v>11.245454197958528</v>
      </c>
      <c r="L190" s="58">
        <f t="shared" si="152"/>
        <v>10.615918389618582</v>
      </c>
      <c r="M190" s="58">
        <f t="shared" si="152"/>
        <v>9.3693047533169658</v>
      </c>
      <c r="N190" s="58">
        <f t="shared" si="152"/>
        <v>7.5519911816745982</v>
      </c>
      <c r="O190" s="58">
        <f t="shared" si="152"/>
        <v>5.2425483571348188</v>
      </c>
      <c r="P190" s="58">
        <f t="shared" si="152"/>
        <v>3.09750294333795</v>
      </c>
      <c r="Q190" s="58">
        <f t="shared" ref="Q190:AC190" si="153">Q175*$AH$25*$AF$10/10^9</f>
        <v>11.662889785152773</v>
      </c>
      <c r="R190" s="58">
        <f t="shared" si="153"/>
        <v>4.8573386449810831</v>
      </c>
      <c r="S190" s="58">
        <f t="shared" si="153"/>
        <v>0.80375508727693279</v>
      </c>
      <c r="T190" s="58">
        <f t="shared" si="153"/>
        <v>0</v>
      </c>
      <c r="U190" s="58">
        <f t="shared" si="153"/>
        <v>0</v>
      </c>
      <c r="V190" s="58">
        <f t="shared" si="153"/>
        <v>0</v>
      </c>
      <c r="W190" s="58">
        <f t="shared" si="153"/>
        <v>0</v>
      </c>
      <c r="X190" s="58">
        <f t="shared" si="153"/>
        <v>0</v>
      </c>
      <c r="Y190" s="58">
        <f t="shared" si="153"/>
        <v>0</v>
      </c>
      <c r="Z190" s="58">
        <f t="shared" si="153"/>
        <v>0</v>
      </c>
      <c r="AA190" s="58">
        <f t="shared" si="153"/>
        <v>0</v>
      </c>
      <c r="AB190" s="58">
        <f t="shared" si="153"/>
        <v>0</v>
      </c>
      <c r="AC190" s="62">
        <f t="shared" si="153"/>
        <v>0</v>
      </c>
    </row>
    <row r="191" spans="1:29" x14ac:dyDescent="0.25">
      <c r="A191" s="177"/>
      <c r="C191" s="180"/>
      <c r="D191" s="137" t="s">
        <v>10</v>
      </c>
      <c r="E191" s="138">
        <f t="shared" si="133"/>
        <v>2.250293939313734</v>
      </c>
      <c r="F191" s="139">
        <f t="shared" ref="F191:P191" si="154">F176*$AG$26*$AF$10/10^9</f>
        <v>0.17556307411848623</v>
      </c>
      <c r="G191" s="140">
        <f t="shared" si="154"/>
        <v>0.18900450180066652</v>
      </c>
      <c r="H191" s="140">
        <f t="shared" si="154"/>
        <v>0.20206547277161824</v>
      </c>
      <c r="I191" s="140">
        <f t="shared" si="154"/>
        <v>0.21300905843819079</v>
      </c>
      <c r="J191" s="140">
        <f t="shared" si="154"/>
        <v>0.22009105946402419</v>
      </c>
      <c r="K191" s="140">
        <f t="shared" si="154"/>
        <v>0.22152578112024304</v>
      </c>
      <c r="L191" s="140">
        <f t="shared" si="154"/>
        <v>0.20785014541500088</v>
      </c>
      <c r="M191" s="140">
        <f t="shared" si="154"/>
        <v>0.18237399846516369</v>
      </c>
      <c r="N191" s="140">
        <f t="shared" si="154"/>
        <v>0.14618051259724055</v>
      </c>
      <c r="O191" s="140">
        <f t="shared" si="154"/>
        <v>0.10093587852126541</v>
      </c>
      <c r="P191" s="140">
        <f t="shared" si="154"/>
        <v>5.9331621995233778E-2</v>
      </c>
      <c r="Q191" s="140">
        <f t="shared" ref="Q191:AC191" si="155">Q176*$AH$26*$AF$10/10^9</f>
        <v>0.22230150713701671</v>
      </c>
      <c r="R191" s="140">
        <f t="shared" si="155"/>
        <v>9.420493459133096E-2</v>
      </c>
      <c r="S191" s="140">
        <f t="shared" si="155"/>
        <v>1.5856392878252412E-2</v>
      </c>
      <c r="T191" s="140">
        <f t="shared" si="155"/>
        <v>0</v>
      </c>
      <c r="U191" s="140">
        <f t="shared" si="155"/>
        <v>0</v>
      </c>
      <c r="V191" s="140">
        <f t="shared" si="155"/>
        <v>0</v>
      </c>
      <c r="W191" s="140">
        <f t="shared" si="155"/>
        <v>0</v>
      </c>
      <c r="X191" s="140">
        <f t="shared" si="155"/>
        <v>0</v>
      </c>
      <c r="Y191" s="140">
        <f t="shared" si="155"/>
        <v>0</v>
      </c>
      <c r="Z191" s="140">
        <f t="shared" si="155"/>
        <v>0</v>
      </c>
      <c r="AA191" s="140">
        <f t="shared" si="155"/>
        <v>0</v>
      </c>
      <c r="AB191" s="140">
        <f t="shared" si="155"/>
        <v>0</v>
      </c>
      <c r="AC191" s="141">
        <f t="shared" si="155"/>
        <v>0</v>
      </c>
    </row>
    <row r="192" spans="1:29" x14ac:dyDescent="0.25">
      <c r="E192" s="131"/>
    </row>
    <row r="193" spans="1:29" x14ac:dyDescent="0.25">
      <c r="C193" s="2" t="s">
        <v>165</v>
      </c>
      <c r="E193" s="131"/>
      <c r="F193" s="2" t="s">
        <v>166</v>
      </c>
    </row>
    <row r="194" spans="1:29" x14ac:dyDescent="0.25">
      <c r="C194" s="122" t="s">
        <v>30</v>
      </c>
      <c r="D194" s="122" t="s">
        <v>120</v>
      </c>
      <c r="E194" s="122" t="s">
        <v>168</v>
      </c>
      <c r="F194" s="122" t="s">
        <v>169</v>
      </c>
      <c r="G194" s="122" t="s">
        <v>170</v>
      </c>
      <c r="H194" s="122" t="s">
        <v>171</v>
      </c>
      <c r="I194" s="122" t="s">
        <v>172</v>
      </c>
      <c r="J194" s="122" t="s">
        <v>173</v>
      </c>
      <c r="K194" s="122" t="s">
        <v>174</v>
      </c>
      <c r="L194" s="122" t="s">
        <v>175</v>
      </c>
      <c r="M194" s="122" t="s">
        <v>176</v>
      </c>
      <c r="N194" s="122" t="s">
        <v>177</v>
      </c>
      <c r="O194" s="122" t="s">
        <v>178</v>
      </c>
      <c r="P194" s="122" t="s">
        <v>179</v>
      </c>
      <c r="Q194" s="122" t="s">
        <v>180</v>
      </c>
      <c r="R194" s="122" t="s">
        <v>181</v>
      </c>
      <c r="S194" s="122" t="s">
        <v>182</v>
      </c>
      <c r="T194" s="122" t="s">
        <v>183</v>
      </c>
      <c r="U194" s="122" t="s">
        <v>184</v>
      </c>
      <c r="V194" s="122" t="s">
        <v>185</v>
      </c>
      <c r="W194" s="122" t="s">
        <v>186</v>
      </c>
      <c r="X194" s="122" t="s">
        <v>187</v>
      </c>
      <c r="Y194" s="122" t="s">
        <v>188</v>
      </c>
      <c r="Z194" s="122" t="s">
        <v>189</v>
      </c>
      <c r="AA194" s="122" t="s">
        <v>190</v>
      </c>
      <c r="AB194" s="122" t="s">
        <v>191</v>
      </c>
      <c r="AC194" s="122" t="s">
        <v>192</v>
      </c>
    </row>
    <row r="195" spans="1:29" ht="15" customHeight="1" x14ac:dyDescent="0.25">
      <c r="A195" s="163" t="s">
        <v>18</v>
      </c>
      <c r="C195" s="126" t="s">
        <v>25</v>
      </c>
      <c r="D195" s="127" t="s">
        <v>8</v>
      </c>
      <c r="E195" s="128">
        <f>SUM(F195:AC195)</f>
        <v>220018516.36748719</v>
      </c>
      <c r="F195" s="129">
        <v>24948493.639774147</v>
      </c>
      <c r="G195" s="130">
        <v>25498981.446492668</v>
      </c>
      <c r="H195" s="130">
        <v>26118902.378419247</v>
      </c>
      <c r="I195" s="130">
        <v>26749388.888643008</v>
      </c>
      <c r="J195" s="130">
        <v>27116923.403912202</v>
      </c>
      <c r="K195" s="130">
        <v>26773812.279795982</v>
      </c>
      <c r="L195" s="130">
        <v>24175509.802227501</v>
      </c>
      <c r="M195" s="130">
        <v>19361427.216937706</v>
      </c>
      <c r="N195" s="130">
        <v>12425920.57895535</v>
      </c>
      <c r="O195" s="130">
        <v>5430322.8458692329</v>
      </c>
      <c r="P195" s="130">
        <v>1289271.0179867458</v>
      </c>
      <c r="Q195" s="130">
        <v>126633.18543097191</v>
      </c>
      <c r="R195" s="130">
        <v>2921.0147047658793</v>
      </c>
      <c r="S195" s="130">
        <v>8.666707179434761</v>
      </c>
      <c r="T195" s="130">
        <v>1.6304514187234621E-3</v>
      </c>
      <c r="U195" s="130">
        <v>6.398846825497853E-9</v>
      </c>
      <c r="V195" s="130">
        <v>1.5723470799514305E-16</v>
      </c>
      <c r="W195" s="130">
        <v>5.1155408079104607E-27</v>
      </c>
      <c r="X195" s="130">
        <v>3.4842997781548336E-41</v>
      </c>
      <c r="Y195" s="130">
        <v>4.7354420978941439E-60</v>
      </c>
      <c r="Z195" s="130">
        <v>9.260842401146774E-85</v>
      </c>
      <c r="AA195" s="130">
        <v>9.4566230725663122E-117</v>
      </c>
      <c r="AB195" s="130">
        <v>1.7049435159539274E-157</v>
      </c>
      <c r="AC195" s="132">
        <v>8.3016990655955723E-209</v>
      </c>
    </row>
    <row r="196" spans="1:29" x14ac:dyDescent="0.25">
      <c r="A196" s="164"/>
      <c r="C196" s="178" t="s">
        <v>27</v>
      </c>
      <c r="D196" s="134" t="s">
        <v>8</v>
      </c>
      <c r="E196" s="98">
        <f t="shared" ref="E196:E206" si="156">SUM(F196:AC196)</f>
        <v>5915592.0934984665</v>
      </c>
      <c r="F196" s="53">
        <v>538501.02424147981</v>
      </c>
      <c r="G196" s="57">
        <v>551429.54245830106</v>
      </c>
      <c r="H196" s="57">
        <v>554296.45752776065</v>
      </c>
      <c r="I196" s="57">
        <v>549795.45883160131</v>
      </c>
      <c r="J196" s="57">
        <v>535441.89881470299</v>
      </c>
      <c r="K196" s="57">
        <v>510625.10796666652</v>
      </c>
      <c r="L196" s="57">
        <v>461465.79827270174</v>
      </c>
      <c r="M196" s="57">
        <v>406742.47454950522</v>
      </c>
      <c r="N196" s="57">
        <v>348963.53971383686</v>
      </c>
      <c r="O196" s="57">
        <v>291258.80231545074</v>
      </c>
      <c r="P196" s="57">
        <v>240865.5867504882</v>
      </c>
      <c r="Q196" s="57">
        <v>212521.20876261094</v>
      </c>
      <c r="R196" s="57">
        <v>179750.02860828463</v>
      </c>
      <c r="S196" s="57">
        <v>106171.83129148315</v>
      </c>
      <c r="T196" s="57">
        <v>80265.265964642909</v>
      </c>
      <c r="U196" s="57">
        <v>62360.826310829914</v>
      </c>
      <c r="V196" s="57">
        <v>53417.878179745836</v>
      </c>
      <c r="W196" s="57">
        <v>55192.746282924069</v>
      </c>
      <c r="X196" s="57">
        <v>47339.870938920118</v>
      </c>
      <c r="Y196" s="57">
        <v>42687.455585206233</v>
      </c>
      <c r="Z196" s="57">
        <v>30806.928895230554</v>
      </c>
      <c r="AA196" s="57">
        <v>24327.274585781037</v>
      </c>
      <c r="AB196" s="57">
        <v>17115.159452754197</v>
      </c>
      <c r="AC196" s="61">
        <v>14249.927197558969</v>
      </c>
    </row>
    <row r="197" spans="1:29" x14ac:dyDescent="0.25">
      <c r="A197" s="164"/>
      <c r="C197" s="179"/>
      <c r="D197" s="135" t="s">
        <v>9</v>
      </c>
      <c r="E197" s="103">
        <f t="shared" si="156"/>
        <v>5911471.7876245603</v>
      </c>
      <c r="F197" s="54">
        <v>552983.93687389139</v>
      </c>
      <c r="G197" s="136">
        <v>566260.16584959917</v>
      </c>
      <c r="H197" s="136">
        <v>569204.18621432548</v>
      </c>
      <c r="I197" s="136">
        <v>564582.13376350189</v>
      </c>
      <c r="J197" s="136">
        <v>549842.53668013448</v>
      </c>
      <c r="K197" s="136">
        <v>524358.30157946132</v>
      </c>
      <c r="L197" s="136">
        <v>473876.8588619426</v>
      </c>
      <c r="M197" s="136">
        <v>417681.75870609307</v>
      </c>
      <c r="N197" s="136">
        <v>358348.86718780291</v>
      </c>
      <c r="O197" s="136">
        <v>299092.16863689298</v>
      </c>
      <c r="P197" s="136">
        <v>247343.63431590464</v>
      </c>
      <c r="Q197" s="136">
        <v>218236.93809363464</v>
      </c>
      <c r="R197" s="136">
        <v>184584.38145594019</v>
      </c>
      <c r="S197" s="136">
        <v>109027.30841668195</v>
      </c>
      <c r="T197" s="136">
        <v>82423.989499144314</v>
      </c>
      <c r="U197" s="136">
        <v>64038.012348529512</v>
      </c>
      <c r="V197" s="136">
        <v>42603.215726177659</v>
      </c>
      <c r="W197" s="136">
        <v>34174.138794358456</v>
      </c>
      <c r="X197" s="136">
        <v>22498.15648582342</v>
      </c>
      <c r="Y197" s="136">
        <v>15224.871292240594</v>
      </c>
      <c r="Z197" s="136">
        <v>7925.4339896443735</v>
      </c>
      <c r="AA197" s="136">
        <v>4202.4082777740741</v>
      </c>
      <c r="AB197" s="136">
        <v>1711.5159452754187</v>
      </c>
      <c r="AC197" s="62">
        <v>1246.8686297864099</v>
      </c>
    </row>
    <row r="198" spans="1:29" x14ac:dyDescent="0.25">
      <c r="A198" s="164"/>
      <c r="C198" s="180"/>
      <c r="D198" s="137" t="s">
        <v>10</v>
      </c>
      <c r="E198" s="138">
        <f t="shared" si="156"/>
        <v>2412221.675047575</v>
      </c>
      <c r="F198" s="139">
        <v>223826.83159181313</v>
      </c>
      <c r="G198" s="140">
        <v>229200.5433200759</v>
      </c>
      <c r="H198" s="140">
        <v>230392.17061056034</v>
      </c>
      <c r="I198" s="140">
        <v>228521.33985665554</v>
      </c>
      <c r="J198" s="140">
        <v>222555.31246576874</v>
      </c>
      <c r="K198" s="140">
        <v>212240.26492502008</v>
      </c>
      <c r="L198" s="140">
        <v>191807.30001554822</v>
      </c>
      <c r="M198" s="140">
        <v>169061.66423818053</v>
      </c>
      <c r="N198" s="140">
        <v>145045.97005220596</v>
      </c>
      <c r="O198" s="140">
        <v>121061.11587683763</v>
      </c>
      <c r="P198" s="140">
        <v>100115.28055643759</v>
      </c>
      <c r="Q198" s="140">
        <v>88333.998752185449</v>
      </c>
      <c r="R198" s="140">
        <v>74712.725827404356</v>
      </c>
      <c r="S198" s="140">
        <v>44130.101025799835</v>
      </c>
      <c r="T198" s="140">
        <v>33362.090987748881</v>
      </c>
      <c r="U198" s="140">
        <v>25920.14785535718</v>
      </c>
      <c r="V198" s="140">
        <v>18679.871510708668</v>
      </c>
      <c r="W198" s="140">
        <v>16482.217383119787</v>
      </c>
      <c r="X198" s="140">
        <v>12186.501429821019</v>
      </c>
      <c r="Y198" s="140">
        <v>9539.634543872271</v>
      </c>
      <c r="Z198" s="140">
        <v>6007.9902824723467</v>
      </c>
      <c r="AA198" s="140">
        <v>4155.7148524654731</v>
      </c>
      <c r="AB198" s="140">
        <v>2567.2739179131286</v>
      </c>
      <c r="AC198" s="141">
        <v>2315.6131696033322</v>
      </c>
    </row>
    <row r="199" spans="1:29" x14ac:dyDescent="0.25">
      <c r="A199" s="164"/>
      <c r="C199" s="178" t="s">
        <v>26</v>
      </c>
      <c r="D199" s="134" t="s">
        <v>8</v>
      </c>
      <c r="E199" s="98">
        <f t="shared" si="156"/>
        <v>23679137.048307791</v>
      </c>
      <c r="F199" s="53">
        <v>2500371.7863032981</v>
      </c>
      <c r="G199" s="57">
        <v>2568356.658008717</v>
      </c>
      <c r="H199" s="57">
        <v>2604087.2863828205</v>
      </c>
      <c r="I199" s="57">
        <v>2609816.9249848383</v>
      </c>
      <c r="J199" s="57">
        <v>2558875.0470784619</v>
      </c>
      <c r="K199" s="57">
        <v>2432959.4608547441</v>
      </c>
      <c r="L199" s="57">
        <v>2154759.3421525364</v>
      </c>
      <c r="M199" s="57">
        <v>1817591.2848124998</v>
      </c>
      <c r="N199" s="57">
        <v>1445781.1898210943</v>
      </c>
      <c r="O199" s="57">
        <v>1074452.1539812644</v>
      </c>
      <c r="P199" s="57">
        <v>755662.40422777552</v>
      </c>
      <c r="Q199" s="57">
        <v>540765.88291644899</v>
      </c>
      <c r="R199" s="57">
        <v>313205.12966032058</v>
      </c>
      <c r="S199" s="57">
        <v>163425.29803621105</v>
      </c>
      <c r="T199" s="57">
        <v>72269.255250690578</v>
      </c>
      <c r="U199" s="57">
        <v>35660.729629141933</v>
      </c>
      <c r="V199" s="57">
        <v>16827.132150809382</v>
      </c>
      <c r="W199" s="57">
        <v>8267.750356856026</v>
      </c>
      <c r="X199" s="57">
        <v>3973.1969173249768</v>
      </c>
      <c r="Y199" s="57">
        <v>1518.7213258802294</v>
      </c>
      <c r="Z199" s="57">
        <v>384.84794280288838</v>
      </c>
      <c r="AA199" s="57">
        <v>97.641155263093452</v>
      </c>
      <c r="AB199" s="57">
        <v>22.526203244857584</v>
      </c>
      <c r="AC199" s="61">
        <v>5.398154743508921</v>
      </c>
    </row>
    <row r="200" spans="1:29" x14ac:dyDescent="0.25">
      <c r="A200" s="164"/>
      <c r="C200" s="179"/>
      <c r="D200" s="135" t="s">
        <v>9</v>
      </c>
      <c r="E200" s="103">
        <f t="shared" si="156"/>
        <v>19149282.49089767</v>
      </c>
      <c r="F200" s="54">
        <v>1958685.8659676295</v>
      </c>
      <c r="G200" s="136">
        <v>2021317.845197455</v>
      </c>
      <c r="H200" s="136">
        <v>2058866.4215320684</v>
      </c>
      <c r="I200" s="136">
        <v>2072768.593903685</v>
      </c>
      <c r="J200" s="136">
        <v>2041424.3093479201</v>
      </c>
      <c r="K200" s="136">
        <v>1949567.4600889385</v>
      </c>
      <c r="L200" s="136">
        <v>1734193.6627417491</v>
      </c>
      <c r="M200" s="136">
        <v>1469153.5008812649</v>
      </c>
      <c r="N200" s="136">
        <v>1173607.2146617116</v>
      </c>
      <c r="O200" s="136">
        <v>875858.82508323155</v>
      </c>
      <c r="P200" s="136">
        <v>618556.9161393228</v>
      </c>
      <c r="Q200" s="136">
        <v>444471.95360278856</v>
      </c>
      <c r="R200" s="136">
        <v>319621.35280805477</v>
      </c>
      <c r="S200" s="136">
        <v>203001.83316805743</v>
      </c>
      <c r="T200" s="136">
        <v>109407.30264919173</v>
      </c>
      <c r="U200" s="136">
        <v>54196.73862952675</v>
      </c>
      <c r="V200" s="136">
        <v>25964.313002880255</v>
      </c>
      <c r="W200" s="136">
        <v>12478.226569791335</v>
      </c>
      <c r="X200" s="136">
        <v>4309.3990993230818</v>
      </c>
      <c r="Y200" s="136">
        <v>1355.1253488322332</v>
      </c>
      <c r="Z200" s="136">
        <v>363.74973885539094</v>
      </c>
      <c r="AA200" s="136">
        <v>88.976482829695229</v>
      </c>
      <c r="AB200" s="136">
        <v>18.644065290416492</v>
      </c>
      <c r="AC200" s="62">
        <v>4.2601872734434343</v>
      </c>
    </row>
    <row r="201" spans="1:29" x14ac:dyDescent="0.25">
      <c r="A201" s="164"/>
      <c r="C201" s="180"/>
      <c r="D201" s="137" t="s">
        <v>10</v>
      </c>
      <c r="E201" s="138">
        <f t="shared" si="156"/>
        <v>450288.09550033405</v>
      </c>
      <c r="F201" s="139">
        <v>45075.913034946512</v>
      </c>
      <c r="G201" s="140">
        <v>46396.131949284398</v>
      </c>
      <c r="H201" s="140">
        <v>47136.730359079884</v>
      </c>
      <c r="I201" s="140">
        <v>47335.018266810846</v>
      </c>
      <c r="J201" s="140">
        <v>46503.048517875963</v>
      </c>
      <c r="K201" s="140">
        <v>44301.500925024993</v>
      </c>
      <c r="L201" s="140">
        <v>39311.994429439146</v>
      </c>
      <c r="M201" s="140">
        <v>33224.382447207514</v>
      </c>
      <c r="N201" s="140">
        <v>26478.257693908523</v>
      </c>
      <c r="O201" s="140">
        <v>19714.780921028585</v>
      </c>
      <c r="P201" s="140">
        <v>13891.29525500861</v>
      </c>
      <c r="Q201" s="140">
        <v>9959.2444556672544</v>
      </c>
      <c r="R201" s="140">
        <v>12925.665141176189</v>
      </c>
      <c r="S201" s="140">
        <v>7480.5922901031081</v>
      </c>
      <c r="T201" s="140">
        <v>5623.0420469313058</v>
      </c>
      <c r="U201" s="140">
        <v>2781.3619259383831</v>
      </c>
      <c r="V201" s="140">
        <v>1323.4467573306074</v>
      </c>
      <c r="W201" s="140">
        <v>423.38728421729309</v>
      </c>
      <c r="X201" s="140">
        <v>256.1627634014863</v>
      </c>
      <c r="Y201" s="140">
        <v>119.74361144635262</v>
      </c>
      <c r="Z201" s="140">
        <v>23.152505618297297</v>
      </c>
      <c r="AA201" s="140">
        <v>2.4558707545450966</v>
      </c>
      <c r="AB201" s="140">
        <v>0.67087296813451847</v>
      </c>
      <c r="AC201" s="141">
        <v>0.11617516613177105</v>
      </c>
    </row>
    <row r="202" spans="1:29" x14ac:dyDescent="0.25">
      <c r="A202" s="164"/>
      <c r="C202" s="178" t="s">
        <v>28</v>
      </c>
      <c r="D202" s="134" t="s">
        <v>8</v>
      </c>
      <c r="E202" s="98">
        <f t="shared" si="156"/>
        <v>181594.09927938462</v>
      </c>
      <c r="F202" s="53">
        <v>37712.571848096384</v>
      </c>
      <c r="G202" s="57">
        <v>38606.650732775597</v>
      </c>
      <c r="H202" s="57">
        <v>34693.830971066302</v>
      </c>
      <c r="I202" s="57">
        <v>27518.858744784084</v>
      </c>
      <c r="J202" s="57">
        <v>19301.621324102518</v>
      </c>
      <c r="K202" s="57">
        <v>11995.254524285518</v>
      </c>
      <c r="L202" s="57">
        <v>6520.3883859257921</v>
      </c>
      <c r="M202" s="57">
        <v>3145.552060586876</v>
      </c>
      <c r="N202" s="57">
        <v>1345.7018858148497</v>
      </c>
      <c r="O202" s="57">
        <v>510.16509666191376</v>
      </c>
      <c r="P202" s="57">
        <v>173.1398403291424</v>
      </c>
      <c r="Q202" s="57">
        <v>54.687514463887155</v>
      </c>
      <c r="R202" s="57">
        <v>12.857638743200715</v>
      </c>
      <c r="S202" s="57">
        <v>2.4230547546470502</v>
      </c>
      <c r="T202" s="57">
        <v>0.33223407619164619</v>
      </c>
      <c r="U202" s="57">
        <v>5.0048247709865532E-2</v>
      </c>
      <c r="V202" s="57">
        <v>1.0864572007102379E-2</v>
      </c>
      <c r="W202" s="57">
        <v>2.0736202445150271E-3</v>
      </c>
      <c r="X202" s="57">
        <v>3.7337459912037863E-4</v>
      </c>
      <c r="Y202" s="57">
        <v>5.762423719024208E-5</v>
      </c>
      <c r="Z202" s="57">
        <v>5.4789251865523848E-6</v>
      </c>
      <c r="AA202" s="57">
        <v>0</v>
      </c>
      <c r="AB202" s="57">
        <v>0</v>
      </c>
      <c r="AC202" s="61">
        <v>0</v>
      </c>
    </row>
    <row r="203" spans="1:29" x14ac:dyDescent="0.25">
      <c r="A203" s="164"/>
      <c r="C203" s="179"/>
      <c r="D203" s="135" t="s">
        <v>9</v>
      </c>
      <c r="E203" s="103">
        <f t="shared" si="156"/>
        <v>13983454.742517712</v>
      </c>
      <c r="F203" s="54">
        <v>3582694.3255691128</v>
      </c>
      <c r="G203" s="136">
        <v>3267734.2691885349</v>
      </c>
      <c r="H203" s="136">
        <v>2649656.30651577</v>
      </c>
      <c r="I203" s="136">
        <v>1915816.7309345864</v>
      </c>
      <c r="J203" s="136">
        <v>1235258.7726182644</v>
      </c>
      <c r="K203" s="136">
        <v>710686.58525605279</v>
      </c>
      <c r="L203" s="136">
        <v>359792.68848087662</v>
      </c>
      <c r="M203" s="136">
        <v>162490.90160275571</v>
      </c>
      <c r="N203" s="136">
        <v>65371.050596258865</v>
      </c>
      <c r="O203" s="136">
        <v>23397.226846908346</v>
      </c>
      <c r="P203" s="136">
        <v>7522.8589538359665</v>
      </c>
      <c r="Q203" s="136">
        <v>2258.168732341403</v>
      </c>
      <c r="R203" s="136">
        <v>607.66880592865255</v>
      </c>
      <c r="S203" s="136">
        <v>137.74433755834795</v>
      </c>
      <c r="T203" s="136">
        <v>23.651902090786077</v>
      </c>
      <c r="U203" s="136">
        <v>4.7545835324371684</v>
      </c>
      <c r="V203" s="136">
        <v>0.86838086753345811</v>
      </c>
      <c r="W203" s="136">
        <v>0.1430933943813375</v>
      </c>
      <c r="X203" s="136">
        <v>2.2674705842258565E-2</v>
      </c>
      <c r="Y203" s="136">
        <v>3.1254852968558289E-3</v>
      </c>
      <c r="Z203" s="136">
        <v>3.1884929632484678E-4</v>
      </c>
      <c r="AA203" s="136">
        <v>0</v>
      </c>
      <c r="AB203" s="136">
        <v>0</v>
      </c>
      <c r="AC203" s="62">
        <v>0</v>
      </c>
    </row>
    <row r="204" spans="1:29" x14ac:dyDescent="0.25">
      <c r="A204" s="164"/>
      <c r="C204" s="180"/>
      <c r="D204" s="137" t="s">
        <v>10</v>
      </c>
      <c r="E204" s="138">
        <f t="shared" si="156"/>
        <v>588777.03772821988</v>
      </c>
      <c r="F204" s="139">
        <v>150850.2873923837</v>
      </c>
      <c r="G204" s="140">
        <v>137588.81133425413</v>
      </c>
      <c r="H204" s="140">
        <v>111564.47606382192</v>
      </c>
      <c r="I204" s="140">
        <v>80665.967618298397</v>
      </c>
      <c r="J204" s="140">
        <v>52010.895689190089</v>
      </c>
      <c r="K204" s="140">
        <v>29923.645694991701</v>
      </c>
      <c r="L204" s="140">
        <v>15149.165830773756</v>
      </c>
      <c r="M204" s="140">
        <v>6841.7221727476099</v>
      </c>
      <c r="N204" s="140">
        <v>2752.4652882635314</v>
      </c>
      <c r="O204" s="140">
        <v>985.14639355403585</v>
      </c>
      <c r="P204" s="140">
        <v>316.75195595098813</v>
      </c>
      <c r="Q204" s="140">
        <v>95.080788730164358</v>
      </c>
      <c r="R204" s="140">
        <v>25.586054986469584</v>
      </c>
      <c r="S204" s="140">
        <v>5.7997615814041259</v>
      </c>
      <c r="T204" s="140">
        <v>0.99586956171730867</v>
      </c>
      <c r="U204" s="140">
        <v>0.20019299083945974</v>
      </c>
      <c r="V204" s="140">
        <v>3.3709090333823404E-2</v>
      </c>
      <c r="W204" s="140">
        <v>5.0854686652368718E-3</v>
      </c>
      <c r="X204" s="140">
        <v>7.3168509337710925E-4</v>
      </c>
      <c r="Y204" s="140">
        <v>9.0658182931691888E-5</v>
      </c>
      <c r="Z204" s="140">
        <v>9.2371961822866853E-6</v>
      </c>
      <c r="AA204" s="140">
        <v>0</v>
      </c>
      <c r="AB204" s="140">
        <v>0</v>
      </c>
      <c r="AC204" s="141">
        <v>0</v>
      </c>
    </row>
    <row r="205" spans="1:29" x14ac:dyDescent="0.25">
      <c r="A205" s="164"/>
      <c r="C205" s="178" t="s">
        <v>32</v>
      </c>
      <c r="D205" s="135" t="s">
        <v>9</v>
      </c>
      <c r="E205" s="103">
        <f t="shared" si="156"/>
        <v>2946077.8217077036</v>
      </c>
      <c r="F205" s="54">
        <v>322565.25835411635</v>
      </c>
      <c r="G205" s="136">
        <v>330281.99186362082</v>
      </c>
      <c r="H205" s="136">
        <v>336092.34340263729</v>
      </c>
      <c r="I205" s="136">
        <v>337254.27014832728</v>
      </c>
      <c r="J205" s="136">
        <v>332128.08764939947</v>
      </c>
      <c r="K205" s="136">
        <v>319266.00344237086</v>
      </c>
      <c r="L205" s="136">
        <v>287662.51416668948</v>
      </c>
      <c r="M205" s="136">
        <v>243163.69539667128</v>
      </c>
      <c r="N205" s="136">
        <v>188453.3428356217</v>
      </c>
      <c r="O205" s="136">
        <v>126248.52955903437</v>
      </c>
      <c r="P205" s="136">
        <v>72135.383309995683</v>
      </c>
      <c r="Q205" s="136">
        <v>34375.802051555998</v>
      </c>
      <c r="R205" s="136">
        <v>14134.300045265853</v>
      </c>
      <c r="S205" s="136">
        <v>2316.2994823971617</v>
      </c>
      <c r="T205" s="136">
        <v>0</v>
      </c>
      <c r="U205" s="136">
        <v>0</v>
      </c>
      <c r="V205" s="136">
        <v>0</v>
      </c>
      <c r="W205" s="136">
        <v>0</v>
      </c>
      <c r="X205" s="136">
        <v>0</v>
      </c>
      <c r="Y205" s="136">
        <v>0</v>
      </c>
      <c r="Z205" s="136">
        <v>0</v>
      </c>
      <c r="AA205" s="136">
        <v>0</v>
      </c>
      <c r="AB205" s="136">
        <v>0</v>
      </c>
      <c r="AC205" s="62">
        <v>0</v>
      </c>
    </row>
    <row r="206" spans="1:29" x14ac:dyDescent="0.25">
      <c r="A206" s="164"/>
      <c r="C206" s="180"/>
      <c r="D206" s="137" t="s">
        <v>10</v>
      </c>
      <c r="E206" s="138">
        <f t="shared" si="156"/>
        <v>60108.438399623905</v>
      </c>
      <c r="F206" s="139">
        <v>6582.9644562064568</v>
      </c>
      <c r="G206" s="140">
        <v>6740.0280635336949</v>
      </c>
      <c r="H206" s="140">
        <v>6858.1717418152803</v>
      </c>
      <c r="I206" s="140">
        <v>6881.4532036218943</v>
      </c>
      <c r="J206" s="140">
        <v>6776.435555855297</v>
      </c>
      <c r="K206" s="140">
        <v>6513.6051040884004</v>
      </c>
      <c r="L206" s="140">
        <v>5868.4728693584702</v>
      </c>
      <c r="M206" s="140">
        <v>4960.3655375509525</v>
      </c>
      <c r="N206" s="140">
        <v>3844.0758406927284</v>
      </c>
      <c r="O206" s="140">
        <v>2575.0616033108072</v>
      </c>
      <c r="P206" s="140">
        <v>1471.2377804092482</v>
      </c>
      <c r="Q206" s="140">
        <v>701.06878792060104</v>
      </c>
      <c r="R206" s="140">
        <v>288.25861569367709</v>
      </c>
      <c r="S206" s="140">
        <v>47.2392395663964</v>
      </c>
      <c r="T206" s="140">
        <v>0</v>
      </c>
      <c r="U206" s="140">
        <v>0</v>
      </c>
      <c r="V206" s="140">
        <v>0</v>
      </c>
      <c r="W206" s="140">
        <v>0</v>
      </c>
      <c r="X206" s="140">
        <v>0</v>
      </c>
      <c r="Y206" s="140">
        <v>0</v>
      </c>
      <c r="Z206" s="140">
        <v>0</v>
      </c>
      <c r="AA206" s="140">
        <v>0</v>
      </c>
      <c r="AB206" s="140">
        <v>0</v>
      </c>
      <c r="AC206" s="141">
        <v>0</v>
      </c>
    </row>
    <row r="208" spans="1:29" x14ac:dyDescent="0.25">
      <c r="C208" s="2" t="s">
        <v>199</v>
      </c>
      <c r="E208" s="131"/>
      <c r="F208" s="2" t="s">
        <v>166</v>
      </c>
    </row>
    <row r="209" spans="1:29" x14ac:dyDescent="0.25">
      <c r="C209" s="51" t="s">
        <v>30</v>
      </c>
      <c r="D209" s="51" t="s">
        <v>120</v>
      </c>
      <c r="E209" s="51" t="s">
        <v>7</v>
      </c>
      <c r="F209" s="51" t="s">
        <v>169</v>
      </c>
      <c r="G209" s="51" t="s">
        <v>170</v>
      </c>
      <c r="H209" s="51" t="s">
        <v>171</v>
      </c>
      <c r="I209" s="51" t="s">
        <v>172</v>
      </c>
      <c r="J209" s="51" t="s">
        <v>173</v>
      </c>
      <c r="K209" s="51" t="s">
        <v>174</v>
      </c>
      <c r="L209" s="51" t="s">
        <v>175</v>
      </c>
      <c r="M209" s="51" t="s">
        <v>176</v>
      </c>
      <c r="N209" s="51" t="s">
        <v>177</v>
      </c>
      <c r="O209" s="51" t="s">
        <v>178</v>
      </c>
      <c r="P209" s="51" t="s">
        <v>179</v>
      </c>
      <c r="Q209" s="51" t="s">
        <v>180</v>
      </c>
      <c r="R209" s="51" t="s">
        <v>181</v>
      </c>
      <c r="S209" s="51" t="s">
        <v>182</v>
      </c>
      <c r="T209" s="51" t="s">
        <v>183</v>
      </c>
      <c r="U209" s="51" t="s">
        <v>184</v>
      </c>
      <c r="V209" s="51" t="s">
        <v>185</v>
      </c>
      <c r="W209" s="51" t="s">
        <v>186</v>
      </c>
      <c r="X209" s="51" t="s">
        <v>187</v>
      </c>
      <c r="Y209" s="51" t="s">
        <v>188</v>
      </c>
      <c r="Z209" s="51" t="s">
        <v>189</v>
      </c>
      <c r="AA209" s="51" t="s">
        <v>190</v>
      </c>
      <c r="AB209" s="51" t="s">
        <v>191</v>
      </c>
      <c r="AC209" s="51" t="s">
        <v>192</v>
      </c>
    </row>
    <row r="210" spans="1:29" ht="15" customHeight="1" x14ac:dyDescent="0.25">
      <c r="A210" s="176" t="s">
        <v>18</v>
      </c>
      <c r="C210" s="126" t="s">
        <v>25</v>
      </c>
      <c r="D210" s="127" t="s">
        <v>8</v>
      </c>
      <c r="E210" s="128">
        <f>SUM(F210:AC210)</f>
        <v>193.74282753275884</v>
      </c>
      <c r="F210" s="129">
        <f t="shared" ref="F210:P210" si="157">F195*$AG$15*$AF$6/10^9</f>
        <v>21.925983635315507</v>
      </c>
      <c r="G210" s="130">
        <f t="shared" si="157"/>
        <v>22.409779844250082</v>
      </c>
      <c r="H210" s="130">
        <f t="shared" si="157"/>
        <v>22.954597355273751</v>
      </c>
      <c r="I210" s="130">
        <f t="shared" si="157"/>
        <v>23.508700424783903</v>
      </c>
      <c r="J210" s="130">
        <f t="shared" si="157"/>
        <v>23.831708133528238</v>
      </c>
      <c r="K210" s="130">
        <f t="shared" si="157"/>
        <v>23.530164922098699</v>
      </c>
      <c r="L210" s="130">
        <f t="shared" si="157"/>
        <v>21.246646789687638</v>
      </c>
      <c r="M210" s="130">
        <f t="shared" si="157"/>
        <v>17.015790309605702</v>
      </c>
      <c r="N210" s="130">
        <f t="shared" si="157"/>
        <v>10.920520300814909</v>
      </c>
      <c r="O210" s="130">
        <f t="shared" si="157"/>
        <v>4.7724392330921752</v>
      </c>
      <c r="P210" s="130">
        <f t="shared" si="157"/>
        <v>1.1330758341576515</v>
      </c>
      <c r="Q210" s="130">
        <f t="shared" ref="Q210:AC210" si="158">Q195*$AH$15*$AF$6/10^9</f>
        <v>0.48226349173604188</v>
      </c>
      <c r="R210" s="130">
        <f t="shared" si="158"/>
        <v>1.1124246350895137E-2</v>
      </c>
      <c r="S210" s="130">
        <f t="shared" si="158"/>
        <v>3.3005854286800371E-5</v>
      </c>
      <c r="T210" s="130">
        <f t="shared" si="158"/>
        <v>6.209329660495498E-9</v>
      </c>
      <c r="U210" s="130">
        <f t="shared" si="158"/>
        <v>2.4369048307884749E-14</v>
      </c>
      <c r="V210" s="130">
        <f t="shared" si="158"/>
        <v>5.9880480019330307E-22</v>
      </c>
      <c r="W210" s="130">
        <f t="shared" si="158"/>
        <v>1.9481769835805805E-32</v>
      </c>
      <c r="X210" s="130">
        <f t="shared" si="158"/>
        <v>1.3269433060135962E-46</v>
      </c>
      <c r="Y210" s="130">
        <f t="shared" si="158"/>
        <v>1.8034220913515164E-65</v>
      </c>
      <c r="Z210" s="130">
        <f t="shared" si="158"/>
        <v>3.526852915840732E-90</v>
      </c>
      <c r="AA210" s="130">
        <f t="shared" si="158"/>
        <v>3.6014130478407919E-122</v>
      </c>
      <c r="AB210" s="130">
        <f t="shared" si="158"/>
        <v>6.4930216389831403E-163</v>
      </c>
      <c r="AC210" s="132">
        <f t="shared" si="158"/>
        <v>3.1615775636460901E-214</v>
      </c>
    </row>
    <row r="211" spans="1:29" x14ac:dyDescent="0.25">
      <c r="A211" s="177"/>
      <c r="C211" s="178" t="s">
        <v>27</v>
      </c>
      <c r="D211" s="134" t="s">
        <v>8</v>
      </c>
      <c r="E211" s="98">
        <f t="shared" ref="E211:E221" si="159">SUM(F211:AC211)</f>
        <v>23.825929241733778</v>
      </c>
      <c r="F211" s="53">
        <f t="shared" ref="F211:P211" si="160">F196*$AG$16*$AF$7/10^9</f>
        <v>1.5333816665276139</v>
      </c>
      <c r="G211" s="57">
        <f t="shared" si="160"/>
        <v>1.5701956221500124</v>
      </c>
      <c r="H211" s="57">
        <f t="shared" si="160"/>
        <v>1.5783591628102986</v>
      </c>
      <c r="I211" s="57">
        <f t="shared" si="160"/>
        <v>1.5655425690229849</v>
      </c>
      <c r="J211" s="57">
        <f t="shared" si="160"/>
        <v>1.5246708068748669</v>
      </c>
      <c r="K211" s="57">
        <f t="shared" si="160"/>
        <v>1.4540049949350828</v>
      </c>
      <c r="L211" s="57">
        <f t="shared" si="160"/>
        <v>1.3140238605815184</v>
      </c>
      <c r="M211" s="57">
        <f t="shared" si="160"/>
        <v>1.1581991962797162</v>
      </c>
      <c r="N211" s="57">
        <f t="shared" si="160"/>
        <v>0.99367367933515061</v>
      </c>
      <c r="O211" s="57">
        <f t="shared" si="160"/>
        <v>0.82935943959324598</v>
      </c>
      <c r="P211" s="57">
        <f t="shared" si="160"/>
        <v>0.68586475827201521</v>
      </c>
      <c r="Q211" s="57">
        <f t="shared" ref="Q211:AC211" si="161">Q196*$AH$16*$AF$7/10^9</f>
        <v>2.2070327529997149</v>
      </c>
      <c r="R211" s="57">
        <f t="shared" si="161"/>
        <v>1.866704047097036</v>
      </c>
      <c r="S211" s="57">
        <f t="shared" si="161"/>
        <v>1.1025944679620525</v>
      </c>
      <c r="T211" s="57">
        <f t="shared" si="161"/>
        <v>0.83355478704281649</v>
      </c>
      <c r="U211" s="57">
        <f t="shared" si="161"/>
        <v>0.64761718123796863</v>
      </c>
      <c r="V211" s="57">
        <f t="shared" si="161"/>
        <v>0.55474466489666041</v>
      </c>
      <c r="W211" s="57">
        <f t="shared" si="161"/>
        <v>0.57317667014816642</v>
      </c>
      <c r="X211" s="57">
        <f t="shared" si="161"/>
        <v>0.49162455970068536</v>
      </c>
      <c r="Y211" s="57">
        <f t="shared" si="161"/>
        <v>0.44330922625236674</v>
      </c>
      <c r="Z211" s="57">
        <f t="shared" si="161"/>
        <v>0.31992995657696932</v>
      </c>
      <c r="AA211" s="57">
        <f t="shared" si="161"/>
        <v>0.25263874657333607</v>
      </c>
      <c r="AB211" s="57">
        <f t="shared" si="161"/>
        <v>0.17774093091685236</v>
      </c>
      <c r="AC211" s="61">
        <f t="shared" si="161"/>
        <v>0.14798549394664989</v>
      </c>
    </row>
    <row r="212" spans="1:29" x14ac:dyDescent="0.25">
      <c r="A212" s="177"/>
      <c r="C212" s="179"/>
      <c r="D212" s="135" t="s">
        <v>9</v>
      </c>
      <c r="E212" s="103">
        <f t="shared" si="159"/>
        <v>25.346287564590778</v>
      </c>
      <c r="F212" s="54">
        <f t="shared" ref="F212:P212" si="162">F197*$AG$17*$AF$7/10^9</f>
        <v>1.8524961885275364</v>
      </c>
      <c r="G212" s="58">
        <f t="shared" si="162"/>
        <v>1.8969715555961573</v>
      </c>
      <c r="H212" s="58">
        <f t="shared" si="162"/>
        <v>1.9068340238179906</v>
      </c>
      <c r="I212" s="58">
        <f t="shared" si="162"/>
        <v>1.8913501481077313</v>
      </c>
      <c r="J212" s="58">
        <f t="shared" si="162"/>
        <v>1.8419724978784506</v>
      </c>
      <c r="K212" s="58">
        <f t="shared" si="162"/>
        <v>1.7566003102911953</v>
      </c>
      <c r="L212" s="58">
        <f t="shared" si="162"/>
        <v>1.5874874771875076</v>
      </c>
      <c r="M212" s="58">
        <f t="shared" si="162"/>
        <v>1.3992338916654119</v>
      </c>
      <c r="N212" s="58">
        <f t="shared" si="162"/>
        <v>1.2004687050791396</v>
      </c>
      <c r="O212" s="58">
        <f t="shared" si="162"/>
        <v>1.0019587649335917</v>
      </c>
      <c r="P212" s="58">
        <f t="shared" si="162"/>
        <v>0.82860117495828056</v>
      </c>
      <c r="Q212" s="58">
        <f t="shared" ref="Q212:AC212" si="163">Q197*$AH$17*$AF$7/10^9</f>
        <v>2.2663906021023954</v>
      </c>
      <c r="R212" s="58">
        <f t="shared" si="163"/>
        <v>1.9169088014199391</v>
      </c>
      <c r="S212" s="58">
        <f t="shared" si="163"/>
        <v>1.1322485979072421</v>
      </c>
      <c r="T212" s="58">
        <f t="shared" si="163"/>
        <v>0.8559731309486136</v>
      </c>
      <c r="U212" s="58">
        <f t="shared" si="163"/>
        <v>0.66503475823947911</v>
      </c>
      <c r="V212" s="58">
        <f t="shared" si="163"/>
        <v>0.44243439531635498</v>
      </c>
      <c r="W212" s="58">
        <f t="shared" si="163"/>
        <v>0.35489843137941252</v>
      </c>
      <c r="X212" s="58">
        <f t="shared" si="163"/>
        <v>0.23364335510527623</v>
      </c>
      <c r="Y212" s="58">
        <f t="shared" si="163"/>
        <v>0.15811028836991858</v>
      </c>
      <c r="Z212" s="58">
        <f t="shared" si="163"/>
        <v>8.2305631982456814E-2</v>
      </c>
      <c r="AA212" s="58">
        <f t="shared" si="163"/>
        <v>4.3642009964683759E-2</v>
      </c>
      <c r="AB212" s="58">
        <f t="shared" si="163"/>
        <v>1.777409309168522E-2</v>
      </c>
      <c r="AC212" s="62">
        <f t="shared" si="163"/>
        <v>1.2948730720331866E-2</v>
      </c>
    </row>
    <row r="213" spans="1:29" x14ac:dyDescent="0.25">
      <c r="A213" s="177"/>
      <c r="C213" s="180"/>
      <c r="D213" s="137" t="s">
        <v>10</v>
      </c>
      <c r="E213" s="138">
        <f t="shared" si="159"/>
        <v>9.4194451017941976</v>
      </c>
      <c r="F213" s="139">
        <f t="shared" ref="F213:P213" si="164">F198*$AG$18*$AF$7/10^9</f>
        <v>0.63734690295768792</v>
      </c>
      <c r="G213" s="140">
        <f t="shared" si="164"/>
        <v>0.65264854710391618</v>
      </c>
      <c r="H213" s="140">
        <f t="shared" si="164"/>
        <v>0.65604170581357057</v>
      </c>
      <c r="I213" s="140">
        <f t="shared" si="164"/>
        <v>0.65071451524182666</v>
      </c>
      <c r="J213" s="140">
        <f t="shared" si="164"/>
        <v>0.63372625224627654</v>
      </c>
      <c r="K213" s="140">
        <f t="shared" si="164"/>
        <v>0.60435415437399476</v>
      </c>
      <c r="L213" s="140">
        <f t="shared" si="164"/>
        <v>0.54617128679427351</v>
      </c>
      <c r="M213" s="140">
        <f t="shared" si="164"/>
        <v>0.48140308891821909</v>
      </c>
      <c r="N213" s="140">
        <f t="shared" si="164"/>
        <v>0.41301839972365645</v>
      </c>
      <c r="O213" s="140">
        <f t="shared" si="164"/>
        <v>0.34472152745929513</v>
      </c>
      <c r="P213" s="140">
        <f t="shared" si="164"/>
        <v>0.28507826138445602</v>
      </c>
      <c r="Q213" s="140">
        <f t="shared" ref="Q213:AC213" si="165">Q198*$AH$18*$AF$7/10^9</f>
        <v>0.91734857704144601</v>
      </c>
      <c r="R213" s="140">
        <f t="shared" si="165"/>
        <v>0.77589165771759416</v>
      </c>
      <c r="S213" s="140">
        <f t="shared" si="165"/>
        <v>0.45829109915293126</v>
      </c>
      <c r="T213" s="140">
        <f t="shared" si="165"/>
        <v>0.3464653149077721</v>
      </c>
      <c r="U213" s="140">
        <f t="shared" si="165"/>
        <v>0.26918073547788429</v>
      </c>
      <c r="V213" s="140">
        <f t="shared" si="165"/>
        <v>0.1939904656387095</v>
      </c>
      <c r="W213" s="140">
        <f t="shared" si="165"/>
        <v>0.171167827523699</v>
      </c>
      <c r="X213" s="140">
        <f t="shared" si="165"/>
        <v>0.12655681734869129</v>
      </c>
      <c r="Y213" s="140">
        <f t="shared" si="165"/>
        <v>9.9069104738113534E-2</v>
      </c>
      <c r="Z213" s="140">
        <f t="shared" si="165"/>
        <v>6.2392979083475311E-2</v>
      </c>
      <c r="AA213" s="140">
        <f t="shared" si="165"/>
        <v>4.3157098742853943E-2</v>
      </c>
      <c r="AB213" s="140">
        <f t="shared" si="165"/>
        <v>2.6661139637527843E-2</v>
      </c>
      <c r="AC213" s="141">
        <f t="shared" si="165"/>
        <v>2.4047642766330604E-2</v>
      </c>
    </row>
    <row r="214" spans="1:29" x14ac:dyDescent="0.25">
      <c r="A214" s="177"/>
      <c r="C214" s="178" t="s">
        <v>26</v>
      </c>
      <c r="D214" s="134" t="s">
        <v>8</v>
      </c>
      <c r="E214" s="98">
        <f t="shared" si="159"/>
        <v>16.691214572148869</v>
      </c>
      <c r="F214" s="53">
        <f t="shared" ref="F214:P214" si="166">F199*$AG$19*$AF$8/10^9</f>
        <v>1.7342578709799674</v>
      </c>
      <c r="G214" s="57">
        <f t="shared" si="166"/>
        <v>1.7814121779948462</v>
      </c>
      <c r="H214" s="57">
        <f t="shared" si="166"/>
        <v>1.8061949418351242</v>
      </c>
      <c r="I214" s="57">
        <f t="shared" si="166"/>
        <v>1.8101690191694837</v>
      </c>
      <c r="J214" s="57">
        <f t="shared" si="166"/>
        <v>1.7748357326536213</v>
      </c>
      <c r="K214" s="57">
        <f t="shared" si="166"/>
        <v>1.6875006820488503</v>
      </c>
      <c r="L214" s="57">
        <f t="shared" si="166"/>
        <v>1.4945410797169993</v>
      </c>
      <c r="M214" s="57">
        <f t="shared" si="166"/>
        <v>1.2606813151459499</v>
      </c>
      <c r="N214" s="57">
        <f t="shared" si="166"/>
        <v>1.0027938332599109</v>
      </c>
      <c r="O214" s="57">
        <f t="shared" si="166"/>
        <v>0.74524001400140505</v>
      </c>
      <c r="P214" s="57">
        <f t="shared" si="166"/>
        <v>0.52412744357238517</v>
      </c>
      <c r="Q214" s="57">
        <f t="shared" ref="Q214:AC214" si="167">Q199*$AH$19*$AF$8/10^9</f>
        <v>0.50010028852113209</v>
      </c>
      <c r="R214" s="57">
        <f t="shared" si="167"/>
        <v>0.28965210390986451</v>
      </c>
      <c r="S214" s="57">
        <f t="shared" si="167"/>
        <v>0.15113571562388797</v>
      </c>
      <c r="T214" s="57">
        <f t="shared" si="167"/>
        <v>6.6834607255838646E-2</v>
      </c>
      <c r="U214" s="57">
        <f t="shared" si="167"/>
        <v>3.2979042761030461E-2</v>
      </c>
      <c r="V214" s="57">
        <f t="shared" si="167"/>
        <v>1.5561731813068516E-2</v>
      </c>
      <c r="W214" s="57">
        <f t="shared" si="167"/>
        <v>7.6460155300204519E-3</v>
      </c>
      <c r="X214" s="57">
        <f t="shared" si="167"/>
        <v>3.6744125091421383E-3</v>
      </c>
      <c r="Y214" s="57">
        <f t="shared" si="167"/>
        <v>1.4045134821740364E-3</v>
      </c>
      <c r="Z214" s="57">
        <f t="shared" si="167"/>
        <v>3.5590737750411123E-4</v>
      </c>
      <c r="AA214" s="57">
        <f t="shared" si="167"/>
        <v>9.0298540387308829E-5</v>
      </c>
      <c r="AB214" s="57">
        <f t="shared" si="167"/>
        <v>2.0832232760844293E-5</v>
      </c>
      <c r="AC214" s="61">
        <f t="shared" si="167"/>
        <v>4.9922135067970503E-6</v>
      </c>
    </row>
    <row r="215" spans="1:29" x14ac:dyDescent="0.25">
      <c r="A215" s="177"/>
      <c r="C215" s="179"/>
      <c r="D215" s="135" t="s">
        <v>9</v>
      </c>
      <c r="E215" s="103">
        <f t="shared" si="159"/>
        <v>20.018920389025276</v>
      </c>
      <c r="F215" s="54">
        <f t="shared" ref="F215:P215" si="168">F200*$AG$20*$AF$8/10^9</f>
        <v>1.8113926888468637</v>
      </c>
      <c r="G215" s="58">
        <f t="shared" si="168"/>
        <v>1.8693147432386068</v>
      </c>
      <c r="H215" s="58">
        <f t="shared" si="168"/>
        <v>1.904039666632857</v>
      </c>
      <c r="I215" s="58">
        <f t="shared" si="168"/>
        <v>1.9168963956421279</v>
      </c>
      <c r="J215" s="58">
        <f t="shared" si="168"/>
        <v>1.8879092012849568</v>
      </c>
      <c r="K215" s="58">
        <f t="shared" si="168"/>
        <v>1.8029599870902504</v>
      </c>
      <c r="L215" s="58">
        <f t="shared" si="168"/>
        <v>1.6037822993035695</v>
      </c>
      <c r="M215" s="58">
        <f t="shared" si="168"/>
        <v>1.3586731576149937</v>
      </c>
      <c r="N215" s="58">
        <f t="shared" si="168"/>
        <v>1.0853519521191508</v>
      </c>
      <c r="O215" s="58">
        <f t="shared" si="168"/>
        <v>0.80999424143697252</v>
      </c>
      <c r="P215" s="58">
        <f t="shared" si="168"/>
        <v>0.57204143604564583</v>
      </c>
      <c r="Q215" s="58">
        <f t="shared" ref="Q215:AC215" si="169">Q200*$AH$20*$AF$8/10^9</f>
        <v>1.2845239459120588</v>
      </c>
      <c r="R215" s="58">
        <f t="shared" si="169"/>
        <v>0.9237057096152782</v>
      </c>
      <c r="S215" s="58">
        <f t="shared" si="169"/>
        <v>0.58667529785568595</v>
      </c>
      <c r="T215" s="58">
        <f t="shared" si="169"/>
        <v>0.31618710465616412</v>
      </c>
      <c r="U215" s="58">
        <f t="shared" si="169"/>
        <v>0.1566285746393323</v>
      </c>
      <c r="V215" s="58">
        <f t="shared" si="169"/>
        <v>7.5036864578323925E-2</v>
      </c>
      <c r="W215" s="58">
        <f t="shared" si="169"/>
        <v>3.6062074786696957E-2</v>
      </c>
      <c r="X215" s="58">
        <f t="shared" si="169"/>
        <v>1.2454163397043708E-2</v>
      </c>
      <c r="Y215" s="58">
        <f t="shared" si="169"/>
        <v>3.916312258125154E-3</v>
      </c>
      <c r="Z215" s="58">
        <f t="shared" si="169"/>
        <v>1.0512367452920799E-3</v>
      </c>
      <c r="AA215" s="58">
        <f t="shared" si="169"/>
        <v>2.5714203537781919E-4</v>
      </c>
      <c r="AB215" s="58">
        <f t="shared" si="169"/>
        <v>5.3881348689303662E-5</v>
      </c>
      <c r="AC215" s="62">
        <f t="shared" si="169"/>
        <v>1.2311941220251525E-5</v>
      </c>
    </row>
    <row r="216" spans="1:29" x14ac:dyDescent="0.25">
      <c r="A216" s="177"/>
      <c r="C216" s="180"/>
      <c r="D216" s="137" t="s">
        <v>10</v>
      </c>
      <c r="E216" s="138">
        <f t="shared" si="159"/>
        <v>0.32178030548023806</v>
      </c>
      <c r="F216" s="139">
        <f t="shared" ref="F216:P216" si="170">F201*$AG$21*$AF$8/10^9</f>
        <v>3.1264653281038897E-2</v>
      </c>
      <c r="G216" s="140">
        <f t="shared" si="170"/>
        <v>3.2180357120023657E-2</v>
      </c>
      <c r="H216" s="140">
        <f t="shared" si="170"/>
        <v>3.2694036177057809E-2</v>
      </c>
      <c r="I216" s="140">
        <f t="shared" si="170"/>
        <v>3.2831568669859999E-2</v>
      </c>
      <c r="J216" s="140">
        <f t="shared" si="170"/>
        <v>3.225451445199877E-2</v>
      </c>
      <c r="K216" s="140">
        <f t="shared" si="170"/>
        <v>3.0727521041597337E-2</v>
      </c>
      <c r="L216" s="140">
        <f t="shared" si="170"/>
        <v>2.7266799336258987E-2</v>
      </c>
      <c r="M216" s="140">
        <f t="shared" si="170"/>
        <v>2.3044431665383131E-2</v>
      </c>
      <c r="N216" s="140">
        <f t="shared" si="170"/>
        <v>1.8365319536494951E-2</v>
      </c>
      <c r="O216" s="140">
        <f t="shared" si="170"/>
        <v>1.3674172046825426E-2</v>
      </c>
      <c r="P216" s="140">
        <f t="shared" si="170"/>
        <v>9.6350023888739714E-3</v>
      </c>
      <c r="Q216" s="140">
        <f t="shared" ref="Q216:AC216" si="171">Q201*$AH$21*$AF$8/10^9</f>
        <v>9.210309272601077E-3</v>
      </c>
      <c r="R216" s="140">
        <f t="shared" si="171"/>
        <v>1.1953655122559739E-2</v>
      </c>
      <c r="S216" s="140">
        <f t="shared" si="171"/>
        <v>6.9180517498873551E-3</v>
      </c>
      <c r="T216" s="140">
        <f t="shared" si="171"/>
        <v>5.2001892850020714E-3</v>
      </c>
      <c r="U216" s="140">
        <f t="shared" si="171"/>
        <v>2.5722035091078166E-3</v>
      </c>
      <c r="V216" s="140">
        <f t="shared" si="171"/>
        <v>1.2239235611793456E-3</v>
      </c>
      <c r="W216" s="140">
        <f t="shared" si="171"/>
        <v>3.915485604441527E-4</v>
      </c>
      <c r="X216" s="140">
        <f t="shared" si="171"/>
        <v>2.3689932359369451E-4</v>
      </c>
      <c r="Y216" s="140">
        <f t="shared" si="171"/>
        <v>1.107388918655869E-4</v>
      </c>
      <c r="Z216" s="140">
        <f t="shared" si="171"/>
        <v>2.141143719580134E-5</v>
      </c>
      <c r="AA216" s="140">
        <f t="shared" si="171"/>
        <v>2.2711892738033056E-6</v>
      </c>
      <c r="AB216" s="140">
        <f t="shared" si="171"/>
        <v>6.2042332093080272E-7</v>
      </c>
      <c r="AC216" s="141">
        <f t="shared" si="171"/>
        <v>1.0743879363866188E-7</v>
      </c>
    </row>
    <row r="217" spans="1:29" x14ac:dyDescent="0.25">
      <c r="A217" s="177"/>
      <c r="C217" s="178" t="s">
        <v>28</v>
      </c>
      <c r="D217" s="134" t="s">
        <v>8</v>
      </c>
      <c r="E217" s="98">
        <f t="shared" si="159"/>
        <v>0.76279372638435328</v>
      </c>
      <c r="F217" s="53">
        <f t="shared" ref="F217:P217" si="172">F202*$AG$22*$AF$9/10^9</f>
        <v>0.15839280176200482</v>
      </c>
      <c r="G217" s="57">
        <f t="shared" si="172"/>
        <v>0.16214793307765751</v>
      </c>
      <c r="H217" s="57">
        <f t="shared" si="172"/>
        <v>0.14571409007847846</v>
      </c>
      <c r="I217" s="57">
        <f t="shared" si="172"/>
        <v>0.11557920672809315</v>
      </c>
      <c r="J217" s="57">
        <f t="shared" si="172"/>
        <v>8.1066809561230566E-2</v>
      </c>
      <c r="K217" s="57">
        <f t="shared" si="172"/>
        <v>5.0380069001999178E-2</v>
      </c>
      <c r="L217" s="57">
        <f t="shared" si="172"/>
        <v>2.7385631220888326E-2</v>
      </c>
      <c r="M217" s="57">
        <f t="shared" si="172"/>
        <v>1.321131865446488E-2</v>
      </c>
      <c r="N217" s="57">
        <f t="shared" si="172"/>
        <v>5.6519479204223686E-3</v>
      </c>
      <c r="O217" s="57">
        <f t="shared" si="172"/>
        <v>2.1426934059800375E-3</v>
      </c>
      <c r="P217" s="57">
        <f t="shared" si="172"/>
        <v>7.2718732938239822E-4</v>
      </c>
      <c r="Q217" s="57">
        <f t="shared" ref="Q217:AC217" si="173">Q202*$AH$22*$AF$9/10^9</f>
        <v>3.0625008099776811E-4</v>
      </c>
      <c r="R217" s="57">
        <f t="shared" si="173"/>
        <v>7.2002776961924004E-5</v>
      </c>
      <c r="S217" s="57">
        <f t="shared" si="173"/>
        <v>1.3569106626023483E-5</v>
      </c>
      <c r="T217" s="57">
        <f t="shared" si="173"/>
        <v>1.8605108266732185E-6</v>
      </c>
      <c r="U217" s="57">
        <f t="shared" si="173"/>
        <v>2.8027018717524699E-7</v>
      </c>
      <c r="V217" s="57">
        <f t="shared" si="173"/>
        <v>6.0841603239773321E-8</v>
      </c>
      <c r="W217" s="57">
        <f t="shared" si="173"/>
        <v>1.1612273369284153E-8</v>
      </c>
      <c r="X217" s="57">
        <f t="shared" si="173"/>
        <v>2.0908977550741207E-9</v>
      </c>
      <c r="Y217" s="57">
        <f t="shared" si="173"/>
        <v>3.2269572826535566E-10</v>
      </c>
      <c r="Z217" s="57">
        <f t="shared" si="173"/>
        <v>3.0681981044693354E-11</v>
      </c>
      <c r="AA217" s="57">
        <f t="shared" si="173"/>
        <v>0</v>
      </c>
      <c r="AB217" s="57">
        <f t="shared" si="173"/>
        <v>0</v>
      </c>
      <c r="AC217" s="61">
        <f t="shared" si="173"/>
        <v>0</v>
      </c>
    </row>
    <row r="218" spans="1:29" x14ac:dyDescent="0.25">
      <c r="A218" s="177"/>
      <c r="C218" s="179"/>
      <c r="D218" s="135" t="s">
        <v>9</v>
      </c>
      <c r="E218" s="103">
        <f t="shared" si="159"/>
        <v>78.34343956696074</v>
      </c>
      <c r="F218" s="54">
        <f t="shared" ref="F218:P218" si="174">F203*$AG$23*$AF$9/10^9</f>
        <v>20.06308822318703</v>
      </c>
      <c r="G218" s="58">
        <f t="shared" si="174"/>
        <v>18.299311907455795</v>
      </c>
      <c r="H218" s="58">
        <f t="shared" si="174"/>
        <v>14.838075316488311</v>
      </c>
      <c r="I218" s="58">
        <f t="shared" si="174"/>
        <v>10.728573693233683</v>
      </c>
      <c r="J218" s="58">
        <f t="shared" si="174"/>
        <v>6.9174491266622811</v>
      </c>
      <c r="K218" s="58">
        <f t="shared" si="174"/>
        <v>3.9798448774338957</v>
      </c>
      <c r="L218" s="58">
        <f t="shared" si="174"/>
        <v>2.0148390554929092</v>
      </c>
      <c r="M218" s="58">
        <f t="shared" si="174"/>
        <v>0.90994904897543194</v>
      </c>
      <c r="N218" s="58">
        <f t="shared" si="174"/>
        <v>0.36607788333904961</v>
      </c>
      <c r="O218" s="58">
        <f t="shared" si="174"/>
        <v>0.13102447034268674</v>
      </c>
      <c r="P218" s="58">
        <f t="shared" si="174"/>
        <v>4.2128010141481417E-2</v>
      </c>
      <c r="Q218" s="58">
        <f t="shared" ref="Q218:AC218" si="175">Q203*$AH$23*$AF$9/10^9</f>
        <v>3.9517952815974554E-2</v>
      </c>
      <c r="R218" s="58">
        <f t="shared" si="175"/>
        <v>1.0634204103751418E-2</v>
      </c>
      <c r="S218" s="58">
        <f t="shared" si="175"/>
        <v>2.4105259072710892E-3</v>
      </c>
      <c r="T218" s="58">
        <f t="shared" si="175"/>
        <v>4.1390828658875636E-4</v>
      </c>
      <c r="U218" s="58">
        <f t="shared" si="175"/>
        <v>8.3205211817650443E-5</v>
      </c>
      <c r="V218" s="58">
        <f t="shared" si="175"/>
        <v>1.5196665181835516E-5</v>
      </c>
      <c r="W218" s="58">
        <f t="shared" si="175"/>
        <v>2.5041344016734065E-6</v>
      </c>
      <c r="X218" s="58">
        <f t="shared" si="175"/>
        <v>3.9680735223952492E-7</v>
      </c>
      <c r="Y218" s="58">
        <f t="shared" si="175"/>
        <v>5.4695992694977007E-8</v>
      </c>
      <c r="Z218" s="58">
        <f t="shared" si="175"/>
        <v>5.5798626856848184E-9</v>
      </c>
      <c r="AA218" s="58">
        <f t="shared" si="175"/>
        <v>0</v>
      </c>
      <c r="AB218" s="58">
        <f t="shared" si="175"/>
        <v>0</v>
      </c>
      <c r="AC218" s="62">
        <f t="shared" si="175"/>
        <v>0</v>
      </c>
    </row>
    <row r="219" spans="1:29" x14ac:dyDescent="0.25">
      <c r="A219" s="177"/>
      <c r="C219" s="180"/>
      <c r="D219" s="137" t="s">
        <v>10</v>
      </c>
      <c r="E219" s="138">
        <f t="shared" si="159"/>
        <v>2.4730423416701095</v>
      </c>
      <c r="F219" s="139">
        <f t="shared" ref="F219:P219" si="176">F204*$AG$24*$AF$9/10^9</f>
        <v>0.63357120704801151</v>
      </c>
      <c r="G219" s="140">
        <f t="shared" si="176"/>
        <v>0.57787300760386728</v>
      </c>
      <c r="H219" s="140">
        <f t="shared" si="176"/>
        <v>0.46857079946805202</v>
      </c>
      <c r="I219" s="140">
        <f t="shared" si="176"/>
        <v>0.33879706399685322</v>
      </c>
      <c r="J219" s="140">
        <f t="shared" si="176"/>
        <v>0.21844576189459836</v>
      </c>
      <c r="K219" s="140">
        <f t="shared" si="176"/>
        <v>0.12567931191896514</v>
      </c>
      <c r="L219" s="140">
        <f t="shared" si="176"/>
        <v>6.362649648924977E-2</v>
      </c>
      <c r="M219" s="140">
        <f t="shared" si="176"/>
        <v>2.8735233125539963E-2</v>
      </c>
      <c r="N219" s="140">
        <f t="shared" si="176"/>
        <v>1.1560354210706832E-2</v>
      </c>
      <c r="O219" s="140">
        <f t="shared" si="176"/>
        <v>4.1376148529269508E-3</v>
      </c>
      <c r="P219" s="140">
        <f t="shared" si="176"/>
        <v>1.3303582149941503E-3</v>
      </c>
      <c r="Q219" s="140">
        <f t="shared" ref="Q219:AC219" si="177">Q204*$AH$24*$AF$9/10^9</f>
        <v>5.324524168889204E-4</v>
      </c>
      <c r="R219" s="140">
        <f t="shared" si="177"/>
        <v>1.4328190792422968E-4</v>
      </c>
      <c r="S219" s="140">
        <f t="shared" si="177"/>
        <v>3.2478664855863103E-5</v>
      </c>
      <c r="T219" s="140">
        <f t="shared" si="177"/>
        <v>5.5768695456169287E-6</v>
      </c>
      <c r="U219" s="140">
        <f t="shared" si="177"/>
        <v>1.1210807487009744E-6</v>
      </c>
      <c r="V219" s="140">
        <f t="shared" si="177"/>
        <v>1.8877090586941104E-7</v>
      </c>
      <c r="W219" s="140">
        <f t="shared" si="177"/>
        <v>2.8478624525326481E-8</v>
      </c>
      <c r="X219" s="140">
        <f t="shared" si="177"/>
        <v>4.0974365229118115E-9</v>
      </c>
      <c r="Y219" s="140">
        <f t="shared" si="177"/>
        <v>5.0768582441747454E-10</v>
      </c>
      <c r="Z219" s="140">
        <f t="shared" si="177"/>
        <v>5.1728298620805433E-11</v>
      </c>
      <c r="AA219" s="140">
        <f t="shared" si="177"/>
        <v>0</v>
      </c>
      <c r="AB219" s="140">
        <f t="shared" si="177"/>
        <v>0</v>
      </c>
      <c r="AC219" s="141">
        <f t="shared" si="177"/>
        <v>0</v>
      </c>
    </row>
    <row r="220" spans="1:29" x14ac:dyDescent="0.25">
      <c r="A220" s="177"/>
      <c r="C220" s="178" t="s">
        <v>32</v>
      </c>
      <c r="D220" s="135" t="s">
        <v>9</v>
      </c>
      <c r="E220" s="103">
        <f t="shared" si="159"/>
        <v>161.53452625736074</v>
      </c>
      <c r="F220" s="54">
        <f t="shared" ref="F220:P220" si="178">F205*$AG$25*$AF$10/10^9</f>
        <v>15.876245682302947</v>
      </c>
      <c r="G220" s="58">
        <f t="shared" si="178"/>
        <v>16.25605334567895</v>
      </c>
      <c r="H220" s="58">
        <f t="shared" si="178"/>
        <v>16.542031349028285</v>
      </c>
      <c r="I220" s="58">
        <f t="shared" si="178"/>
        <v>16.599219883756227</v>
      </c>
      <c r="J220" s="58">
        <f t="shared" si="178"/>
        <v>16.346915797505392</v>
      </c>
      <c r="K220" s="58">
        <f t="shared" si="178"/>
        <v>15.713860613883979</v>
      </c>
      <c r="L220" s="58">
        <f t="shared" si="178"/>
        <v>14.15837766225153</v>
      </c>
      <c r="M220" s="58">
        <f t="shared" si="178"/>
        <v>11.968203236865932</v>
      </c>
      <c r="N220" s="58">
        <f t="shared" si="178"/>
        <v>9.2754302982778611</v>
      </c>
      <c r="O220" s="58">
        <f t="shared" si="178"/>
        <v>6.2137896763460834</v>
      </c>
      <c r="P220" s="58">
        <f t="shared" si="178"/>
        <v>3.5504104616230205</v>
      </c>
      <c r="Q220" s="58">
        <f t="shared" ref="Q220:AC220" si="179">Q205*$AH$25*$AF$10/10^9</f>
        <v>12.873400280134783</v>
      </c>
      <c r="R220" s="58">
        <f t="shared" si="179"/>
        <v>5.2931565608081099</v>
      </c>
      <c r="S220" s="58">
        <f t="shared" si="179"/>
        <v>0.86743140889764214</v>
      </c>
      <c r="T220" s="58">
        <f t="shared" si="179"/>
        <v>0</v>
      </c>
      <c r="U220" s="58">
        <f t="shared" si="179"/>
        <v>0</v>
      </c>
      <c r="V220" s="58">
        <f t="shared" si="179"/>
        <v>0</v>
      </c>
      <c r="W220" s="58">
        <f t="shared" si="179"/>
        <v>0</v>
      </c>
      <c r="X220" s="58">
        <f t="shared" si="179"/>
        <v>0</v>
      </c>
      <c r="Y220" s="58">
        <f t="shared" si="179"/>
        <v>0</v>
      </c>
      <c r="Z220" s="58">
        <f t="shared" si="179"/>
        <v>0</v>
      </c>
      <c r="AA220" s="58">
        <f t="shared" si="179"/>
        <v>0</v>
      </c>
      <c r="AB220" s="58">
        <f t="shared" si="179"/>
        <v>0</v>
      </c>
      <c r="AC220" s="62">
        <f t="shared" si="179"/>
        <v>0</v>
      </c>
    </row>
    <row r="221" spans="1:29" x14ac:dyDescent="0.25">
      <c r="A221" s="177"/>
      <c r="C221" s="180"/>
      <c r="D221" s="137" t="s">
        <v>10</v>
      </c>
      <c r="E221" s="138">
        <f t="shared" si="159"/>
        <v>3.2956253122373775</v>
      </c>
      <c r="F221" s="139">
        <f t="shared" ref="F221:P221" si="180">F206*$AG$26*$AF$10/10^9</f>
        <v>0.32400501392455</v>
      </c>
      <c r="G221" s="140">
        <f t="shared" si="180"/>
        <v>0.33173548195573055</v>
      </c>
      <c r="H221" s="140">
        <f t="shared" si="180"/>
        <v>0.33755036131310467</v>
      </c>
      <c r="I221" s="140">
        <f t="shared" si="180"/>
        <v>0.3386962448139223</v>
      </c>
      <c r="J221" s="140">
        <f t="shared" si="180"/>
        <v>0.33352741173677275</v>
      </c>
      <c r="K221" s="140">
        <f t="shared" si="180"/>
        <v>0.3205912361351802</v>
      </c>
      <c r="L221" s="140">
        <f t="shared" si="180"/>
        <v>0.2888386602117638</v>
      </c>
      <c r="M221" s="140">
        <f t="shared" si="180"/>
        <v>0.24414278943125578</v>
      </c>
      <c r="N221" s="140">
        <f t="shared" si="180"/>
        <v>0.18920045134322566</v>
      </c>
      <c r="O221" s="140">
        <f t="shared" si="180"/>
        <v>0.12674120849166642</v>
      </c>
      <c r="P221" s="140">
        <f t="shared" si="180"/>
        <v>7.2412424630122055E-2</v>
      </c>
      <c r="Q221" s="140">
        <f t="shared" ref="Q221:AC221" si="181">Q206*$AH$26*$AF$10/10^9</f>
        <v>0.26254337621781537</v>
      </c>
      <c r="R221" s="140">
        <f t="shared" si="181"/>
        <v>0.10795002072844077</v>
      </c>
      <c r="S221" s="140">
        <f t="shared" si="181"/>
        <v>1.7690631303826553E-2</v>
      </c>
      <c r="T221" s="140">
        <f t="shared" si="181"/>
        <v>0</v>
      </c>
      <c r="U221" s="140">
        <f t="shared" si="181"/>
        <v>0</v>
      </c>
      <c r="V221" s="140">
        <f t="shared" si="181"/>
        <v>0</v>
      </c>
      <c r="W221" s="140">
        <f t="shared" si="181"/>
        <v>0</v>
      </c>
      <c r="X221" s="140">
        <f t="shared" si="181"/>
        <v>0</v>
      </c>
      <c r="Y221" s="140">
        <f t="shared" si="181"/>
        <v>0</v>
      </c>
      <c r="Z221" s="140">
        <f t="shared" si="181"/>
        <v>0</v>
      </c>
      <c r="AA221" s="140">
        <f t="shared" si="181"/>
        <v>0</v>
      </c>
      <c r="AB221" s="140">
        <f t="shared" si="181"/>
        <v>0</v>
      </c>
      <c r="AC221" s="141">
        <f t="shared" si="181"/>
        <v>0</v>
      </c>
    </row>
    <row r="222" spans="1:29" x14ac:dyDescent="0.25">
      <c r="E222" s="131"/>
    </row>
    <row r="223" spans="1:29" x14ac:dyDescent="0.25">
      <c r="C223" s="2" t="s">
        <v>165</v>
      </c>
      <c r="E223" s="131"/>
      <c r="F223" s="2" t="s">
        <v>166</v>
      </c>
    </row>
    <row r="224" spans="1:29" x14ac:dyDescent="0.25">
      <c r="C224" s="122" t="s">
        <v>30</v>
      </c>
      <c r="D224" s="122" t="s">
        <v>120</v>
      </c>
      <c r="E224" s="122" t="s">
        <v>168</v>
      </c>
      <c r="F224" s="122" t="s">
        <v>169</v>
      </c>
      <c r="G224" s="122" t="s">
        <v>170</v>
      </c>
      <c r="H224" s="122" t="s">
        <v>171</v>
      </c>
      <c r="I224" s="122" t="s">
        <v>172</v>
      </c>
      <c r="J224" s="122" t="s">
        <v>173</v>
      </c>
      <c r="K224" s="122" t="s">
        <v>174</v>
      </c>
      <c r="L224" s="122" t="s">
        <v>175</v>
      </c>
      <c r="M224" s="122" t="s">
        <v>176</v>
      </c>
      <c r="N224" s="122" t="s">
        <v>177</v>
      </c>
      <c r="O224" s="122" t="s">
        <v>178</v>
      </c>
      <c r="P224" s="122" t="s">
        <v>179</v>
      </c>
      <c r="Q224" s="122" t="s">
        <v>180</v>
      </c>
      <c r="R224" s="122" t="s">
        <v>181</v>
      </c>
      <c r="S224" s="122" t="s">
        <v>182</v>
      </c>
      <c r="T224" s="122" t="s">
        <v>183</v>
      </c>
      <c r="U224" s="122" t="s">
        <v>184</v>
      </c>
      <c r="V224" s="122" t="s">
        <v>185</v>
      </c>
      <c r="W224" s="122" t="s">
        <v>186</v>
      </c>
      <c r="X224" s="122" t="s">
        <v>187</v>
      </c>
      <c r="Y224" s="122" t="s">
        <v>188</v>
      </c>
      <c r="Z224" s="122" t="s">
        <v>189</v>
      </c>
      <c r="AA224" s="122" t="s">
        <v>190</v>
      </c>
      <c r="AB224" s="122" t="s">
        <v>191</v>
      </c>
      <c r="AC224" s="122" t="s">
        <v>192</v>
      </c>
    </row>
    <row r="225" spans="1:29" ht="15" customHeight="1" x14ac:dyDescent="0.25">
      <c r="A225" s="163" t="s">
        <v>19</v>
      </c>
      <c r="C225" s="126" t="s">
        <v>25</v>
      </c>
      <c r="D225" s="127" t="s">
        <v>8</v>
      </c>
      <c r="E225" s="128">
        <f>SUM(F225:AC225)</f>
        <v>175265512.440963</v>
      </c>
      <c r="F225" s="129">
        <v>17125653.976566713</v>
      </c>
      <c r="G225" s="130">
        <v>18263299.219741091</v>
      </c>
      <c r="H225" s="130">
        <v>19459708.32355687</v>
      </c>
      <c r="I225" s="130">
        <v>20664747.294449851</v>
      </c>
      <c r="J225" s="130">
        <v>21696177.411413804</v>
      </c>
      <c r="K225" s="130">
        <v>22195970.497816116</v>
      </c>
      <c r="L225" s="130">
        <v>20758612.464067675</v>
      </c>
      <c r="M225" s="130">
        <v>17193946.215005666</v>
      </c>
      <c r="N225" s="130">
        <v>11392088.946568016</v>
      </c>
      <c r="O225" s="130">
        <v>5131615.9968549879</v>
      </c>
      <c r="P225" s="130">
        <v>1254140.5570613141</v>
      </c>
      <c r="Q225" s="130">
        <v>126623.30862503065</v>
      </c>
      <c r="R225" s="130">
        <v>2919.788561472024</v>
      </c>
      <c r="S225" s="130">
        <v>8.4390439251611831</v>
      </c>
      <c r="T225" s="130">
        <v>1.6304514187234621E-3</v>
      </c>
      <c r="U225" s="130">
        <v>6.398846825497853E-9</v>
      </c>
      <c r="V225" s="130">
        <v>1.5723470799514305E-16</v>
      </c>
      <c r="W225" s="130">
        <v>5.1155408079104607E-27</v>
      </c>
      <c r="X225" s="130">
        <v>3.4842997781548336E-41</v>
      </c>
      <c r="Y225" s="130">
        <v>4.7354420978941439E-60</v>
      </c>
      <c r="Z225" s="130">
        <v>9.260842401146774E-85</v>
      </c>
      <c r="AA225" s="130">
        <v>9.4566230725663122E-117</v>
      </c>
      <c r="AB225" s="130">
        <v>1.7049435159539274E-157</v>
      </c>
      <c r="AC225" s="132">
        <v>8.3016990655955723E-209</v>
      </c>
    </row>
    <row r="226" spans="1:29" x14ac:dyDescent="0.25">
      <c r="A226" s="164"/>
      <c r="C226" s="178" t="s">
        <v>27</v>
      </c>
      <c r="D226" s="134" t="s">
        <v>8</v>
      </c>
      <c r="E226" s="98">
        <f t="shared" ref="E226:E236" si="182">SUM(F226:AC226)</f>
        <v>4777985.5584581653</v>
      </c>
      <c r="F226" s="53">
        <v>364379.20790996315</v>
      </c>
      <c r="G226" s="57">
        <v>385692.36809297139</v>
      </c>
      <c r="H226" s="57">
        <v>400288.48241087649</v>
      </c>
      <c r="I226" s="57">
        <v>409505.126618332</v>
      </c>
      <c r="J226" s="57">
        <v>410918.47807036946</v>
      </c>
      <c r="K226" s="57">
        <v>403363.2048472609</v>
      </c>
      <c r="L226" s="57">
        <v>374624.71513047215</v>
      </c>
      <c r="M226" s="57">
        <v>338920.32302193536</v>
      </c>
      <c r="N226" s="57">
        <v>298033.24564085086</v>
      </c>
      <c r="O226" s="57">
        <v>254533.59496486231</v>
      </c>
      <c r="P226" s="57">
        <v>215104.60945064554</v>
      </c>
      <c r="Q226" s="57">
        <v>194334.13913861764</v>
      </c>
      <c r="R226" s="57">
        <v>167962.4368298279</v>
      </c>
      <c r="S226" s="57">
        <v>134174.47690848785</v>
      </c>
      <c r="T226" s="57">
        <v>78653.081993740852</v>
      </c>
      <c r="U226" s="57">
        <v>62360.826310829914</v>
      </c>
      <c r="V226" s="57">
        <v>53417.878179745836</v>
      </c>
      <c r="W226" s="57">
        <v>55192.746282924069</v>
      </c>
      <c r="X226" s="57">
        <v>47339.870938920118</v>
      </c>
      <c r="Y226" s="57">
        <v>42687.455585206233</v>
      </c>
      <c r="Z226" s="57">
        <v>30806.928895230554</v>
      </c>
      <c r="AA226" s="57">
        <v>24327.274585781037</v>
      </c>
      <c r="AB226" s="57">
        <v>17115.159452754197</v>
      </c>
      <c r="AC226" s="61">
        <v>14249.927197558969</v>
      </c>
    </row>
    <row r="227" spans="1:29" x14ac:dyDescent="0.25">
      <c r="A227" s="164"/>
      <c r="C227" s="179"/>
      <c r="D227" s="135" t="s">
        <v>9</v>
      </c>
      <c r="E227" s="103">
        <f t="shared" si="182"/>
        <v>4743269.4778032256</v>
      </c>
      <c r="F227" s="54">
        <v>374179.13770705269</v>
      </c>
      <c r="G227" s="136">
        <v>396065.51246710954</v>
      </c>
      <c r="H227" s="136">
        <v>411054.18731679209</v>
      </c>
      <c r="I227" s="136">
        <v>420518.71193080512</v>
      </c>
      <c r="J227" s="136">
        <v>421970.07528008573</v>
      </c>
      <c r="K227" s="136">
        <v>414211.60399963195</v>
      </c>
      <c r="L227" s="136">
        <v>384700.1964664993</v>
      </c>
      <c r="M227" s="136">
        <v>348035.53953352763</v>
      </c>
      <c r="N227" s="136">
        <v>306048.80970454117</v>
      </c>
      <c r="O227" s="136">
        <v>261379.2417732082</v>
      </c>
      <c r="P227" s="136">
        <v>220889.81899577289</v>
      </c>
      <c r="Q227" s="136">
        <v>199560.72967779805</v>
      </c>
      <c r="R227" s="136">
        <v>172479.76398173036</v>
      </c>
      <c r="S227" s="136">
        <v>137783.08142191908</v>
      </c>
      <c r="T227" s="136">
        <v>80768.446057142224</v>
      </c>
      <c r="U227" s="136">
        <v>64038.012348529512</v>
      </c>
      <c r="V227" s="136">
        <v>42603.215726177659</v>
      </c>
      <c r="W227" s="136">
        <v>34174.138794358456</v>
      </c>
      <c r="X227" s="136">
        <v>22498.15648582342</v>
      </c>
      <c r="Y227" s="136">
        <v>15224.871292240594</v>
      </c>
      <c r="Z227" s="136">
        <v>7925.4339896443735</v>
      </c>
      <c r="AA227" s="136">
        <v>4202.4082777740741</v>
      </c>
      <c r="AB227" s="136">
        <v>1711.5159452754187</v>
      </c>
      <c r="AC227" s="62">
        <v>1246.8686297864099</v>
      </c>
    </row>
    <row r="228" spans="1:29" x14ac:dyDescent="0.25">
      <c r="A228" s="164"/>
      <c r="C228" s="180"/>
      <c r="D228" s="137" t="s">
        <v>10</v>
      </c>
      <c r="E228" s="138">
        <f t="shared" si="182"/>
        <v>1939377.8829770363</v>
      </c>
      <c r="F228" s="139">
        <v>151453.46050047368</v>
      </c>
      <c r="G228" s="140">
        <v>160312.23123668734</v>
      </c>
      <c r="H228" s="140">
        <v>166379.07581870171</v>
      </c>
      <c r="I228" s="140">
        <v>170209.95482913553</v>
      </c>
      <c r="J228" s="140">
        <v>170797.41142289195</v>
      </c>
      <c r="K228" s="140">
        <v>167657.07780937492</v>
      </c>
      <c r="L228" s="140">
        <v>155711.98428405932</v>
      </c>
      <c r="M228" s="140">
        <v>140871.52790642789</v>
      </c>
      <c r="N228" s="140">
        <v>123876.89916612384</v>
      </c>
      <c r="O228" s="140">
        <v>105796.35976534621</v>
      </c>
      <c r="P228" s="140">
        <v>89407.783879241426</v>
      </c>
      <c r="Q228" s="140">
        <v>80774.581060061115</v>
      </c>
      <c r="R228" s="140">
        <v>69813.237802128962</v>
      </c>
      <c r="S228" s="140">
        <v>55769.342480300576</v>
      </c>
      <c r="T228" s="140">
        <v>32691.990070748037</v>
      </c>
      <c r="U228" s="140">
        <v>25920.14785535718</v>
      </c>
      <c r="V228" s="140">
        <v>18679.871510708668</v>
      </c>
      <c r="W228" s="140">
        <v>16482.217383119787</v>
      </c>
      <c r="X228" s="140">
        <v>12186.501429821019</v>
      </c>
      <c r="Y228" s="140">
        <v>9539.634543872271</v>
      </c>
      <c r="Z228" s="140">
        <v>6007.9902824723467</v>
      </c>
      <c r="AA228" s="140">
        <v>4155.7148524654731</v>
      </c>
      <c r="AB228" s="140">
        <v>2567.2739179131286</v>
      </c>
      <c r="AC228" s="141">
        <v>2315.6131696033322</v>
      </c>
    </row>
    <row r="229" spans="1:29" x14ac:dyDescent="0.25">
      <c r="A229" s="164"/>
      <c r="C229" s="178" t="s">
        <v>26</v>
      </c>
      <c r="D229" s="134" t="s">
        <v>8</v>
      </c>
      <c r="E229" s="98">
        <f t="shared" si="182"/>
        <v>21882087.250270598</v>
      </c>
      <c r="F229" s="53">
        <v>2184062.9762202408</v>
      </c>
      <c r="G229" s="57">
        <v>2272724.3288711887</v>
      </c>
      <c r="H229" s="57">
        <v>2333926.055899146</v>
      </c>
      <c r="I229" s="57">
        <v>2368712.9481159169</v>
      </c>
      <c r="J229" s="57">
        <v>2351650.6816862668</v>
      </c>
      <c r="K229" s="57">
        <v>2263802.7061074069</v>
      </c>
      <c r="L229" s="57">
        <v>2029843.8765381502</v>
      </c>
      <c r="M229" s="57">
        <v>1733322.3835171433</v>
      </c>
      <c r="N229" s="57">
        <v>1395587.3169314463</v>
      </c>
      <c r="O229" s="57">
        <v>1049683.8218720872</v>
      </c>
      <c r="P229" s="57">
        <v>747009.17723467608</v>
      </c>
      <c r="Q229" s="57">
        <v>540615.59048785525</v>
      </c>
      <c r="R229" s="57">
        <v>313069.82380731782</v>
      </c>
      <c r="S229" s="57">
        <v>159048.36389499914</v>
      </c>
      <c r="T229" s="57">
        <v>72269.255250690578</v>
      </c>
      <c r="U229" s="57">
        <v>35660.729629141933</v>
      </c>
      <c r="V229" s="57">
        <v>16827.132150809382</v>
      </c>
      <c r="W229" s="57">
        <v>8267.750356856026</v>
      </c>
      <c r="X229" s="57">
        <v>3973.1969173249768</v>
      </c>
      <c r="Y229" s="57">
        <v>1518.7213258802294</v>
      </c>
      <c r="Z229" s="57">
        <v>384.84794280288838</v>
      </c>
      <c r="AA229" s="57">
        <v>97.641155263093452</v>
      </c>
      <c r="AB229" s="57">
        <v>22.526203244857584</v>
      </c>
      <c r="AC229" s="61">
        <v>5.398154743508921</v>
      </c>
    </row>
    <row r="230" spans="1:29" x14ac:dyDescent="0.25">
      <c r="A230" s="164"/>
      <c r="C230" s="179"/>
      <c r="D230" s="135" t="s">
        <v>9</v>
      </c>
      <c r="E230" s="103">
        <f t="shared" si="182"/>
        <v>17992764.406391323</v>
      </c>
      <c r="F230" s="54">
        <v>1757355.4340370884</v>
      </c>
      <c r="G230" s="136">
        <v>1832602.7485326889</v>
      </c>
      <c r="H230" s="136">
        <v>1885888.5528818453</v>
      </c>
      <c r="I230" s="136">
        <v>1917917.1710305521</v>
      </c>
      <c r="J230" s="136">
        <v>1907922.1757941316</v>
      </c>
      <c r="K230" s="136">
        <v>1840261.6516615315</v>
      </c>
      <c r="L230" s="136">
        <v>1653256.5362268081</v>
      </c>
      <c r="M230" s="136">
        <v>1414417.7821380349</v>
      </c>
      <c r="N230" s="136">
        <v>1140935.0145845758</v>
      </c>
      <c r="O230" s="136">
        <v>859712.65483261598</v>
      </c>
      <c r="P230" s="136">
        <v>612911.30867930059</v>
      </c>
      <c r="Q230" s="136">
        <v>444348.42367706815</v>
      </c>
      <c r="R230" s="136">
        <v>319483.27512131154</v>
      </c>
      <c r="S230" s="136">
        <v>197564.9414199696</v>
      </c>
      <c r="T230" s="136">
        <v>109407.30264919173</v>
      </c>
      <c r="U230" s="136">
        <v>54196.73862952675</v>
      </c>
      <c r="V230" s="136">
        <v>25964.313002880255</v>
      </c>
      <c r="W230" s="136">
        <v>12478.226569791335</v>
      </c>
      <c r="X230" s="136">
        <v>4309.3990993230818</v>
      </c>
      <c r="Y230" s="136">
        <v>1355.1253488322332</v>
      </c>
      <c r="Z230" s="136">
        <v>363.74973885539094</v>
      </c>
      <c r="AA230" s="136">
        <v>88.976482829695229</v>
      </c>
      <c r="AB230" s="136">
        <v>18.644065290416492</v>
      </c>
      <c r="AC230" s="62">
        <v>4.2601872734434343</v>
      </c>
    </row>
    <row r="231" spans="1:29" x14ac:dyDescent="0.25">
      <c r="A231" s="164"/>
      <c r="C231" s="180"/>
      <c r="D231" s="137" t="s">
        <v>10</v>
      </c>
      <c r="E231" s="138">
        <f t="shared" si="182"/>
        <v>420322.48694939312</v>
      </c>
      <c r="F231" s="139">
        <v>39842.355303312295</v>
      </c>
      <c r="G231" s="140">
        <v>41499.179489456787</v>
      </c>
      <c r="H231" s="140">
        <v>42656.421177307195</v>
      </c>
      <c r="I231" s="140">
        <v>43331.763917368073</v>
      </c>
      <c r="J231" s="140">
        <v>43058.186518345348</v>
      </c>
      <c r="K231" s="140">
        <v>41486.155030823691</v>
      </c>
      <c r="L231" s="140">
        <v>37230.762860576986</v>
      </c>
      <c r="M231" s="140">
        <v>31819.006555343505</v>
      </c>
      <c r="N231" s="140">
        <v>25640.459669446489</v>
      </c>
      <c r="O231" s="140">
        <v>19301.124885824131</v>
      </c>
      <c r="P231" s="140">
        <v>13746.730487909439</v>
      </c>
      <c r="Q231" s="140">
        <v>9956.4765313519692</v>
      </c>
      <c r="R231" s="140">
        <v>12920.081202785868</v>
      </c>
      <c r="S231" s="140">
        <v>7280.2435057687271</v>
      </c>
      <c r="T231" s="140">
        <v>5623.0420469313058</v>
      </c>
      <c r="U231" s="140">
        <v>2781.3619259383831</v>
      </c>
      <c r="V231" s="140">
        <v>1323.4467573306074</v>
      </c>
      <c r="W231" s="140">
        <v>423.38728421729309</v>
      </c>
      <c r="X231" s="140">
        <v>256.1627634014863</v>
      </c>
      <c r="Y231" s="140">
        <v>119.74361144635262</v>
      </c>
      <c r="Z231" s="140">
        <v>23.152505618297297</v>
      </c>
      <c r="AA231" s="140">
        <v>2.4558707545450966</v>
      </c>
      <c r="AB231" s="140">
        <v>0.67087296813451847</v>
      </c>
      <c r="AC231" s="141">
        <v>0.11617516613177105</v>
      </c>
    </row>
    <row r="232" spans="1:29" x14ac:dyDescent="0.25">
      <c r="A232" s="164"/>
      <c r="C232" s="178" t="s">
        <v>28</v>
      </c>
      <c r="D232" s="134" t="s">
        <v>8</v>
      </c>
      <c r="E232" s="98">
        <f t="shared" si="182"/>
        <v>297910.13387883594</v>
      </c>
      <c r="F232" s="53">
        <v>29738.247836347127</v>
      </c>
      <c r="G232" s="57">
        <v>49334.096007844331</v>
      </c>
      <c r="H232" s="57">
        <v>57908.380951521081</v>
      </c>
      <c r="I232" s="57">
        <v>54744.887042192247</v>
      </c>
      <c r="J232" s="57">
        <v>43555.049727338701</v>
      </c>
      <c r="K232" s="57">
        <v>29786.473209075048</v>
      </c>
      <c r="L232" s="57">
        <v>17462.671320720052</v>
      </c>
      <c r="M232" s="57">
        <v>8958.9366445261367</v>
      </c>
      <c r="N232" s="57">
        <v>4034.0832406856521</v>
      </c>
      <c r="O232" s="57">
        <v>1596.7054776655166</v>
      </c>
      <c r="P232" s="57">
        <v>561.84579470828032</v>
      </c>
      <c r="Q232" s="57">
        <v>182.86846817919874</v>
      </c>
      <c r="R232" s="57">
        <v>38.5289820428724</v>
      </c>
      <c r="S232" s="57">
        <v>6.6337829200666825</v>
      </c>
      <c r="T232" s="57">
        <v>0.66197015181042318</v>
      </c>
      <c r="U232" s="57">
        <v>5.0048247709865532E-2</v>
      </c>
      <c r="V232" s="57">
        <v>1.0864572007102379E-2</v>
      </c>
      <c r="W232" s="57">
        <v>2.0736202445150271E-3</v>
      </c>
      <c r="X232" s="57">
        <v>3.7337459912037863E-4</v>
      </c>
      <c r="Y232" s="57">
        <v>5.762423719024208E-5</v>
      </c>
      <c r="Z232" s="57">
        <v>5.4789251865523848E-6</v>
      </c>
      <c r="AA232" s="57">
        <v>0</v>
      </c>
      <c r="AB232" s="57">
        <v>0</v>
      </c>
      <c r="AC232" s="61">
        <v>0</v>
      </c>
    </row>
    <row r="233" spans="1:29" x14ac:dyDescent="0.25">
      <c r="A233" s="164"/>
      <c r="C233" s="179"/>
      <c r="D233" s="135" t="s">
        <v>9</v>
      </c>
      <c r="E233" s="103">
        <f t="shared" si="182"/>
        <v>11433288.528744441</v>
      </c>
      <c r="F233" s="54">
        <v>2825133.5444529429</v>
      </c>
      <c r="G233" s="136">
        <v>2626234.7675492456</v>
      </c>
      <c r="H233" s="136">
        <v>2169466.1559373643</v>
      </c>
      <c r="I233" s="136">
        <v>1597442.42817702</v>
      </c>
      <c r="J233" s="136">
        <v>1048536.1172018537</v>
      </c>
      <c r="K233" s="136">
        <v>613942.10066041443</v>
      </c>
      <c r="L233" s="136">
        <v>316232.77880997775</v>
      </c>
      <c r="M233" s="136">
        <v>145278.60855372887</v>
      </c>
      <c r="N233" s="136">
        <v>59438.068711192696</v>
      </c>
      <c r="O233" s="136">
        <v>21622.771803375224</v>
      </c>
      <c r="P233" s="136">
        <v>7058.3796832477019</v>
      </c>
      <c r="Q233" s="136">
        <v>2147.5943724356125</v>
      </c>
      <c r="R233" s="136">
        <v>584.41018980995307</v>
      </c>
      <c r="S233" s="136">
        <v>141.67497631615191</v>
      </c>
      <c r="T233" s="136">
        <v>23.335488684889274</v>
      </c>
      <c r="U233" s="136">
        <v>4.7545835324371684</v>
      </c>
      <c r="V233" s="136">
        <v>0.86838086753345811</v>
      </c>
      <c r="W233" s="136">
        <v>0.1430933943813375</v>
      </c>
      <c r="X233" s="136">
        <v>2.2674705842258565E-2</v>
      </c>
      <c r="Y233" s="136">
        <v>3.1254852968558289E-3</v>
      </c>
      <c r="Z233" s="136">
        <v>3.1884929632484678E-4</v>
      </c>
      <c r="AA233" s="136">
        <v>0</v>
      </c>
      <c r="AB233" s="136">
        <v>0</v>
      </c>
      <c r="AC233" s="62">
        <v>0</v>
      </c>
    </row>
    <row r="234" spans="1:29" x14ac:dyDescent="0.25">
      <c r="A234" s="164"/>
      <c r="C234" s="180"/>
      <c r="D234" s="137" t="s">
        <v>10</v>
      </c>
      <c r="E234" s="138">
        <f t="shared" si="182"/>
        <v>481401.61820092419</v>
      </c>
      <c r="F234" s="139">
        <v>118952.99134538708</v>
      </c>
      <c r="G234" s="140">
        <v>110578.30600207347</v>
      </c>
      <c r="H234" s="140">
        <v>91345.94340788899</v>
      </c>
      <c r="I234" s="140">
        <v>67260.733817979766</v>
      </c>
      <c r="J234" s="140">
        <v>44148.889145341192</v>
      </c>
      <c r="K234" s="140">
        <v>25850.193712017444</v>
      </c>
      <c r="L234" s="140">
        <v>13315.064370946429</v>
      </c>
      <c r="M234" s="140">
        <v>6116.9940443675305</v>
      </c>
      <c r="N234" s="140">
        <v>2502.6555246817975</v>
      </c>
      <c r="O234" s="140">
        <v>910.43249698421994</v>
      </c>
      <c r="P234" s="140">
        <v>297.19493403148215</v>
      </c>
      <c r="Q234" s="140">
        <v>90.425026207815264</v>
      </c>
      <c r="R234" s="140">
        <v>24.606744834103289</v>
      </c>
      <c r="S234" s="140">
        <v>5.9652621606800809</v>
      </c>
      <c r="T234" s="140">
        <v>0.98254689199533796</v>
      </c>
      <c r="U234" s="140">
        <v>0.20019299083945974</v>
      </c>
      <c r="V234" s="140">
        <v>3.3709090333823404E-2</v>
      </c>
      <c r="W234" s="140">
        <v>5.0854686652368718E-3</v>
      </c>
      <c r="X234" s="140">
        <v>7.3168509337710925E-4</v>
      </c>
      <c r="Y234" s="140">
        <v>9.0658182931691888E-5</v>
      </c>
      <c r="Z234" s="140">
        <v>9.2371961822866853E-6</v>
      </c>
      <c r="AA234" s="140">
        <v>0</v>
      </c>
      <c r="AB234" s="140">
        <v>0</v>
      </c>
      <c r="AC234" s="141">
        <v>0</v>
      </c>
    </row>
    <row r="235" spans="1:29" x14ac:dyDescent="0.25">
      <c r="A235" s="164"/>
      <c r="C235" s="178" t="s">
        <v>32</v>
      </c>
      <c r="D235" s="135" t="s">
        <v>9</v>
      </c>
      <c r="E235" s="103">
        <f t="shared" si="182"/>
        <v>2505064.1398102995</v>
      </c>
      <c r="F235" s="54">
        <v>244928.60801311815</v>
      </c>
      <c r="G235" s="136">
        <v>257972.32133492106</v>
      </c>
      <c r="H235" s="136">
        <v>269604.90534702718</v>
      </c>
      <c r="I235" s="136">
        <v>277811.88158195058</v>
      </c>
      <c r="J235" s="136">
        <v>280861.17130420776</v>
      </c>
      <c r="K235" s="136">
        <v>277135.08751004789</v>
      </c>
      <c r="L235" s="136">
        <v>256151.55711748145</v>
      </c>
      <c r="M235" s="136">
        <v>221997.52857513618</v>
      </c>
      <c r="N235" s="136">
        <v>176248.22636493872</v>
      </c>
      <c r="O235" s="136">
        <v>120873.45583889169</v>
      </c>
      <c r="P235" s="136">
        <v>70658.505143366448</v>
      </c>
      <c r="Q235" s="136">
        <v>34417.404159132893</v>
      </c>
      <c r="R235" s="136">
        <v>14142.47634695502</v>
      </c>
      <c r="S235" s="136">
        <v>2261.0111731247139</v>
      </c>
      <c r="T235" s="136">
        <v>0</v>
      </c>
      <c r="U235" s="136">
        <v>0</v>
      </c>
      <c r="V235" s="136">
        <v>0</v>
      </c>
      <c r="W235" s="136">
        <v>0</v>
      </c>
      <c r="X235" s="136">
        <v>0</v>
      </c>
      <c r="Y235" s="136">
        <v>0</v>
      </c>
      <c r="Z235" s="136">
        <v>0</v>
      </c>
      <c r="AA235" s="136">
        <v>0</v>
      </c>
      <c r="AB235" s="136">
        <v>0</v>
      </c>
      <c r="AC235" s="62">
        <v>0</v>
      </c>
    </row>
    <row r="236" spans="1:29" x14ac:dyDescent="0.25">
      <c r="A236" s="164"/>
      <c r="C236" s="180"/>
      <c r="D236" s="137" t="s">
        <v>10</v>
      </c>
      <c r="E236" s="138">
        <f t="shared" si="182"/>
        <v>49617.541688386125</v>
      </c>
      <c r="F236" s="139">
        <v>4998.5430206758811</v>
      </c>
      <c r="G236" s="140">
        <v>5223.8672400940404</v>
      </c>
      <c r="H236" s="140">
        <v>5419.1414044715557</v>
      </c>
      <c r="I236" s="140">
        <v>5544.8957993222102</v>
      </c>
      <c r="J236" s="140">
        <v>5568.2558330440224</v>
      </c>
      <c r="K236" s="140">
        <v>5459.322998944348</v>
      </c>
      <c r="L236" s="140">
        <v>5015.2173783864509</v>
      </c>
      <c r="M236" s="140">
        <v>4321.1933010609755</v>
      </c>
      <c r="N236" s="140">
        <v>3411.5580188837348</v>
      </c>
      <c r="O236" s="140">
        <v>2327.2018918806443</v>
      </c>
      <c r="P236" s="140">
        <v>1353.4397850795212</v>
      </c>
      <c r="Q236" s="140">
        <v>656.0158723320086</v>
      </c>
      <c r="R236" s="140">
        <v>274.28416188378225</v>
      </c>
      <c r="S236" s="140">
        <v>44.604982326950136</v>
      </c>
      <c r="T236" s="140">
        <v>0</v>
      </c>
      <c r="U236" s="140">
        <v>0</v>
      </c>
      <c r="V236" s="140">
        <v>0</v>
      </c>
      <c r="W236" s="140">
        <v>0</v>
      </c>
      <c r="X236" s="140">
        <v>0</v>
      </c>
      <c r="Y236" s="140">
        <v>0</v>
      </c>
      <c r="Z236" s="140">
        <v>0</v>
      </c>
      <c r="AA236" s="140">
        <v>0</v>
      </c>
      <c r="AB236" s="140">
        <v>0</v>
      </c>
      <c r="AC236" s="141">
        <v>0</v>
      </c>
    </row>
    <row r="238" spans="1:29" x14ac:dyDescent="0.25">
      <c r="C238" s="2" t="s">
        <v>199</v>
      </c>
      <c r="E238" s="131"/>
      <c r="F238" s="2" t="s">
        <v>166</v>
      </c>
    </row>
    <row r="239" spans="1:29" x14ac:dyDescent="0.25">
      <c r="C239" s="51" t="s">
        <v>30</v>
      </c>
      <c r="D239" s="51" t="s">
        <v>120</v>
      </c>
      <c r="E239" s="51" t="s">
        <v>7</v>
      </c>
      <c r="F239" s="51" t="s">
        <v>169</v>
      </c>
      <c r="G239" s="51" t="s">
        <v>170</v>
      </c>
      <c r="H239" s="51" t="s">
        <v>171</v>
      </c>
      <c r="I239" s="51" t="s">
        <v>172</v>
      </c>
      <c r="J239" s="51" t="s">
        <v>173</v>
      </c>
      <c r="K239" s="51" t="s">
        <v>174</v>
      </c>
      <c r="L239" s="51" t="s">
        <v>175</v>
      </c>
      <c r="M239" s="51" t="s">
        <v>176</v>
      </c>
      <c r="N239" s="51" t="s">
        <v>177</v>
      </c>
      <c r="O239" s="51" t="s">
        <v>178</v>
      </c>
      <c r="P239" s="51" t="s">
        <v>179</v>
      </c>
      <c r="Q239" s="51" t="s">
        <v>180</v>
      </c>
      <c r="R239" s="51" t="s">
        <v>181</v>
      </c>
      <c r="S239" s="51" t="s">
        <v>182</v>
      </c>
      <c r="T239" s="51" t="s">
        <v>183</v>
      </c>
      <c r="U239" s="51" t="s">
        <v>184</v>
      </c>
      <c r="V239" s="51" t="s">
        <v>185</v>
      </c>
      <c r="W239" s="51" t="s">
        <v>186</v>
      </c>
      <c r="X239" s="51" t="s">
        <v>187</v>
      </c>
      <c r="Y239" s="51" t="s">
        <v>188</v>
      </c>
      <c r="Z239" s="51" t="s">
        <v>189</v>
      </c>
      <c r="AA239" s="51" t="s">
        <v>190</v>
      </c>
      <c r="AB239" s="51" t="s">
        <v>191</v>
      </c>
      <c r="AC239" s="51" t="s">
        <v>192</v>
      </c>
    </row>
    <row r="240" spans="1:29" ht="15" customHeight="1" x14ac:dyDescent="0.25">
      <c r="A240" s="176" t="s">
        <v>19</v>
      </c>
      <c r="C240" s="126" t="s">
        <v>25</v>
      </c>
      <c r="D240" s="127" t="s">
        <v>8</v>
      </c>
      <c r="E240" s="128">
        <f>SUM(F240:AC240)</f>
        <v>154.41161683890377</v>
      </c>
      <c r="F240" s="129">
        <f t="shared" ref="F240:P240" si="183">F225*$AG$15*$AF$6/10^9</f>
        <v>15.050880997305654</v>
      </c>
      <c r="G240" s="130">
        <f t="shared" si="183"/>
        <v>16.050700519269459</v>
      </c>
      <c r="H240" s="130">
        <f t="shared" si="183"/>
        <v>17.102164660157957</v>
      </c>
      <c r="I240" s="130">
        <f t="shared" si="183"/>
        <v>18.16121315972725</v>
      </c>
      <c r="J240" s="130">
        <f t="shared" si="183"/>
        <v>19.067685518021023</v>
      </c>
      <c r="K240" s="130">
        <f t="shared" si="183"/>
        <v>19.506928672005692</v>
      </c>
      <c r="L240" s="130">
        <f t="shared" si="183"/>
        <v>18.243706564045876</v>
      </c>
      <c r="M240" s="130">
        <f t="shared" si="183"/>
        <v>15.11089963105773</v>
      </c>
      <c r="N240" s="130">
        <f t="shared" si="183"/>
        <v>10.0119373706913</v>
      </c>
      <c r="O240" s="130">
        <f t="shared" si="183"/>
        <v>4.509920718836006</v>
      </c>
      <c r="P240" s="130">
        <f t="shared" si="183"/>
        <v>1.1022014285733359</v>
      </c>
      <c r="Q240" s="130">
        <f t="shared" ref="Q240:AC240" si="184">Q225*$AH$15*$AF$6/10^9</f>
        <v>0.48222587740213552</v>
      </c>
      <c r="R240" s="130">
        <f t="shared" si="184"/>
        <v>1.1119576768081984E-2</v>
      </c>
      <c r="S240" s="130">
        <f t="shared" si="184"/>
        <v>3.2138832932387589E-5</v>
      </c>
      <c r="T240" s="130">
        <f t="shared" si="184"/>
        <v>6.209329660495498E-9</v>
      </c>
      <c r="U240" s="130">
        <f t="shared" si="184"/>
        <v>2.4369048307884749E-14</v>
      </c>
      <c r="V240" s="130">
        <f t="shared" si="184"/>
        <v>5.9880480019330307E-22</v>
      </c>
      <c r="W240" s="130">
        <f t="shared" si="184"/>
        <v>1.9481769835805805E-32</v>
      </c>
      <c r="X240" s="130">
        <f t="shared" si="184"/>
        <v>1.3269433060135962E-46</v>
      </c>
      <c r="Y240" s="130">
        <f t="shared" si="184"/>
        <v>1.8034220913515164E-65</v>
      </c>
      <c r="Z240" s="130">
        <f t="shared" si="184"/>
        <v>3.526852915840732E-90</v>
      </c>
      <c r="AA240" s="130">
        <f t="shared" si="184"/>
        <v>3.6014130478407919E-122</v>
      </c>
      <c r="AB240" s="130">
        <f t="shared" si="184"/>
        <v>6.4930216389831403E-163</v>
      </c>
      <c r="AC240" s="132">
        <f t="shared" si="184"/>
        <v>3.1615775636460901E-214</v>
      </c>
    </row>
    <row r="241" spans="1:29" x14ac:dyDescent="0.25">
      <c r="A241" s="177"/>
      <c r="C241" s="178" t="s">
        <v>27</v>
      </c>
      <c r="D241" s="134" t="s">
        <v>8</v>
      </c>
      <c r="E241" s="98">
        <f t="shared" ref="E241:E251" si="185">SUM(F241:AC241)</f>
        <v>20.559578727543052</v>
      </c>
      <c r="F241" s="53">
        <f t="shared" ref="F241:P241" si="186">F226*$AG$16*$AF$7/10^9</f>
        <v>1.0375697945236202</v>
      </c>
      <c r="G241" s="57">
        <f t="shared" si="186"/>
        <v>1.0982590181447363</v>
      </c>
      <c r="H241" s="57">
        <f t="shared" si="186"/>
        <v>1.1398214536649709</v>
      </c>
      <c r="I241" s="57">
        <f t="shared" si="186"/>
        <v>1.1660658480457002</v>
      </c>
      <c r="J241" s="57">
        <f t="shared" si="186"/>
        <v>1.170090366305377</v>
      </c>
      <c r="K241" s="57">
        <f t="shared" si="186"/>
        <v>1.1485767258025754</v>
      </c>
      <c r="L241" s="57">
        <f t="shared" si="186"/>
        <v>1.0667438763340193</v>
      </c>
      <c r="M241" s="57">
        <f t="shared" si="186"/>
        <v>0.96507561980496093</v>
      </c>
      <c r="N241" s="57">
        <f t="shared" si="186"/>
        <v>0.84864966696232291</v>
      </c>
      <c r="O241" s="57">
        <f t="shared" si="186"/>
        <v>0.72478441166244545</v>
      </c>
      <c r="P241" s="57">
        <f t="shared" si="186"/>
        <v>0.61251037541071318</v>
      </c>
      <c r="Q241" s="57">
        <f t="shared" ref="Q241:AC241" si="187">Q226*$AH$16*$AF$7/10^9</f>
        <v>2.0181600349545441</v>
      </c>
      <c r="R241" s="57">
        <f t="shared" si="187"/>
        <v>1.7442899064777626</v>
      </c>
      <c r="S241" s="57">
        <f t="shared" si="187"/>
        <v>1.3934019426946465</v>
      </c>
      <c r="T241" s="57">
        <f t="shared" si="187"/>
        <v>0.81681225650499878</v>
      </c>
      <c r="U241" s="57">
        <f t="shared" si="187"/>
        <v>0.64761718123796863</v>
      </c>
      <c r="V241" s="57">
        <f t="shared" si="187"/>
        <v>0.55474466489666041</v>
      </c>
      <c r="W241" s="57">
        <f t="shared" si="187"/>
        <v>0.57317667014816642</v>
      </c>
      <c r="X241" s="57">
        <f t="shared" si="187"/>
        <v>0.49162455970068536</v>
      </c>
      <c r="Y241" s="57">
        <f t="shared" si="187"/>
        <v>0.44330922625236674</v>
      </c>
      <c r="Z241" s="57">
        <f t="shared" si="187"/>
        <v>0.31992995657696932</v>
      </c>
      <c r="AA241" s="57">
        <f t="shared" si="187"/>
        <v>0.25263874657333607</v>
      </c>
      <c r="AB241" s="57">
        <f t="shared" si="187"/>
        <v>0.17774093091685236</v>
      </c>
      <c r="AC241" s="61">
        <f t="shared" si="187"/>
        <v>0.14798549394664989</v>
      </c>
    </row>
    <row r="242" spans="1:29" x14ac:dyDescent="0.25">
      <c r="A242" s="177"/>
      <c r="C242" s="179"/>
      <c r="D242" s="135" t="s">
        <v>9</v>
      </c>
      <c r="E242" s="103">
        <f t="shared" si="185"/>
        <v>21.406916831530189</v>
      </c>
      <c r="F242" s="54">
        <f t="shared" ref="F242:P242" si="188">F227*$AG$17*$AF$7/10^9</f>
        <v>1.2535001113186266</v>
      </c>
      <c r="G242" s="58">
        <f t="shared" si="188"/>
        <v>1.326819466764817</v>
      </c>
      <c r="H242" s="58">
        <f t="shared" si="188"/>
        <v>1.3770315275112537</v>
      </c>
      <c r="I242" s="58">
        <f t="shared" si="188"/>
        <v>1.4087376849681974</v>
      </c>
      <c r="J242" s="58">
        <f t="shared" si="188"/>
        <v>1.4135997521882873</v>
      </c>
      <c r="K242" s="58">
        <f t="shared" si="188"/>
        <v>1.3876088733987673</v>
      </c>
      <c r="L242" s="58">
        <f t="shared" si="188"/>
        <v>1.2887456581627728</v>
      </c>
      <c r="M242" s="58">
        <f t="shared" si="188"/>
        <v>1.1659190574373177</v>
      </c>
      <c r="N242" s="58">
        <f t="shared" si="188"/>
        <v>1.025263512510213</v>
      </c>
      <c r="O242" s="58">
        <f t="shared" si="188"/>
        <v>0.8756204599402474</v>
      </c>
      <c r="P242" s="58">
        <f t="shared" si="188"/>
        <v>0.73998089363583919</v>
      </c>
      <c r="Q242" s="58">
        <f t="shared" ref="Q242:AC242" si="189">Q227*$AH$17*$AF$7/10^9</f>
        <v>2.0724381777039329</v>
      </c>
      <c r="R242" s="58">
        <f t="shared" si="189"/>
        <v>1.7912023489502698</v>
      </c>
      <c r="S242" s="58">
        <f t="shared" si="189"/>
        <v>1.4308773005666295</v>
      </c>
      <c r="T242" s="58">
        <f t="shared" si="189"/>
        <v>0.83878031230342198</v>
      </c>
      <c r="U242" s="58">
        <f t="shared" si="189"/>
        <v>0.66503475823947911</v>
      </c>
      <c r="V242" s="58">
        <f t="shared" si="189"/>
        <v>0.44243439531635498</v>
      </c>
      <c r="W242" s="58">
        <f t="shared" si="189"/>
        <v>0.35489843137941252</v>
      </c>
      <c r="X242" s="58">
        <f t="shared" si="189"/>
        <v>0.23364335510527623</v>
      </c>
      <c r="Y242" s="58">
        <f t="shared" si="189"/>
        <v>0.15811028836991858</v>
      </c>
      <c r="Z242" s="58">
        <f t="shared" si="189"/>
        <v>8.2305631982456814E-2</v>
      </c>
      <c r="AA242" s="58">
        <f t="shared" si="189"/>
        <v>4.3642009964683759E-2</v>
      </c>
      <c r="AB242" s="58">
        <f t="shared" si="189"/>
        <v>1.777409309168522E-2</v>
      </c>
      <c r="AC242" s="62">
        <f t="shared" si="189"/>
        <v>1.2948730720331866E-2</v>
      </c>
    </row>
    <row r="243" spans="1:29" x14ac:dyDescent="0.25">
      <c r="A243" s="177"/>
      <c r="C243" s="180"/>
      <c r="D243" s="137" t="s">
        <v>10</v>
      </c>
      <c r="E243" s="138">
        <f t="shared" si="185"/>
        <v>8.0617932988298442</v>
      </c>
      <c r="F243" s="139">
        <f t="shared" ref="F243:P243" si="190">F228*$AG$18*$AF$7/10^9</f>
        <v>0.43126372877509889</v>
      </c>
      <c r="G243" s="140">
        <f t="shared" si="190"/>
        <v>0.45648907844646724</v>
      </c>
      <c r="H243" s="140">
        <f t="shared" si="190"/>
        <v>0.47376441839375316</v>
      </c>
      <c r="I243" s="140">
        <f t="shared" si="190"/>
        <v>0.48467284637596347</v>
      </c>
      <c r="J243" s="140">
        <f t="shared" si="190"/>
        <v>0.48634562902668482</v>
      </c>
      <c r="K243" s="140">
        <f t="shared" si="190"/>
        <v>0.47740352906219513</v>
      </c>
      <c r="L243" s="140">
        <f t="shared" si="190"/>
        <v>0.44338987524885898</v>
      </c>
      <c r="M243" s="140">
        <f t="shared" si="190"/>
        <v>0.4011316757135534</v>
      </c>
      <c r="N243" s="140">
        <f t="shared" si="190"/>
        <v>0.35273947037553771</v>
      </c>
      <c r="O243" s="140">
        <f t="shared" si="190"/>
        <v>0.30125513443182339</v>
      </c>
      <c r="P243" s="140">
        <f t="shared" si="190"/>
        <v>0.25458866459613999</v>
      </c>
      <c r="Q243" s="140">
        <f t="shared" ref="Q243:AC243" si="191">Q228*$AH$18*$AF$7/10^9</f>
        <v>0.83884402430873461</v>
      </c>
      <c r="R243" s="140">
        <f t="shared" si="191"/>
        <v>0.72501047457510925</v>
      </c>
      <c r="S243" s="140">
        <f t="shared" si="191"/>
        <v>0.5791646216579216</v>
      </c>
      <c r="T243" s="140">
        <f t="shared" si="191"/>
        <v>0.33950631688471844</v>
      </c>
      <c r="U243" s="140">
        <f t="shared" si="191"/>
        <v>0.26918073547788429</v>
      </c>
      <c r="V243" s="140">
        <f t="shared" si="191"/>
        <v>0.1939904656387095</v>
      </c>
      <c r="W243" s="140">
        <f t="shared" si="191"/>
        <v>0.171167827523699</v>
      </c>
      <c r="X243" s="140">
        <f t="shared" si="191"/>
        <v>0.12655681734869129</v>
      </c>
      <c r="Y243" s="140">
        <f t="shared" si="191"/>
        <v>9.9069104738113534E-2</v>
      </c>
      <c r="Z243" s="140">
        <f t="shared" si="191"/>
        <v>6.2392979083475311E-2</v>
      </c>
      <c r="AA243" s="140">
        <f t="shared" si="191"/>
        <v>4.3157098742853943E-2</v>
      </c>
      <c r="AB243" s="140">
        <f t="shared" si="191"/>
        <v>2.6661139637527843E-2</v>
      </c>
      <c r="AC243" s="141">
        <f t="shared" si="191"/>
        <v>2.4047642766330604E-2</v>
      </c>
    </row>
    <row r="244" spans="1:29" x14ac:dyDescent="0.25">
      <c r="A244" s="177"/>
      <c r="C244" s="178" t="s">
        <v>26</v>
      </c>
      <c r="D244" s="134" t="s">
        <v>8</v>
      </c>
      <c r="E244" s="98">
        <f t="shared" si="185"/>
        <v>15.443702854734111</v>
      </c>
      <c r="F244" s="53">
        <f t="shared" ref="F244:P244" si="192">F229*$AG$19*$AF$8/10^9</f>
        <v>1.5148660803063587</v>
      </c>
      <c r="G244" s="57">
        <f t="shared" si="192"/>
        <v>1.5763615945050564</v>
      </c>
      <c r="H244" s="57">
        <f t="shared" si="192"/>
        <v>1.6188111123716475</v>
      </c>
      <c r="I244" s="57">
        <f t="shared" si="192"/>
        <v>1.6429393008132001</v>
      </c>
      <c r="J244" s="57">
        <f t="shared" si="192"/>
        <v>1.6311049128175945</v>
      </c>
      <c r="K244" s="57">
        <f t="shared" si="192"/>
        <v>1.5701735569560975</v>
      </c>
      <c r="L244" s="57">
        <f t="shared" si="192"/>
        <v>1.4078997127668609</v>
      </c>
      <c r="M244" s="57">
        <f t="shared" si="192"/>
        <v>1.2022324052074906</v>
      </c>
      <c r="N244" s="57">
        <f t="shared" si="192"/>
        <v>0.96797936302365117</v>
      </c>
      <c r="O244" s="57">
        <f t="shared" si="192"/>
        <v>0.72806069885047964</v>
      </c>
      <c r="P244" s="57">
        <f t="shared" si="192"/>
        <v>0.51812556532997134</v>
      </c>
      <c r="Q244" s="57">
        <f t="shared" ref="Q244:AC244" si="193">Q229*$AH$19*$AF$8/10^9</f>
        <v>0.49996129808316858</v>
      </c>
      <c r="R244" s="57">
        <f t="shared" si="193"/>
        <v>0.28952697305700753</v>
      </c>
      <c r="S244" s="57">
        <f t="shared" si="193"/>
        <v>0.14708792693009523</v>
      </c>
      <c r="T244" s="57">
        <f t="shared" si="193"/>
        <v>6.6834607255838646E-2</v>
      </c>
      <c r="U244" s="57">
        <f t="shared" si="193"/>
        <v>3.2979042761030461E-2</v>
      </c>
      <c r="V244" s="57">
        <f t="shared" si="193"/>
        <v>1.5561731813068516E-2</v>
      </c>
      <c r="W244" s="57">
        <f t="shared" si="193"/>
        <v>7.6460155300204519E-3</v>
      </c>
      <c r="X244" s="57">
        <f t="shared" si="193"/>
        <v>3.6744125091421383E-3</v>
      </c>
      <c r="Y244" s="57">
        <f t="shared" si="193"/>
        <v>1.4045134821740364E-3</v>
      </c>
      <c r="Z244" s="57">
        <f t="shared" si="193"/>
        <v>3.5590737750411123E-4</v>
      </c>
      <c r="AA244" s="57">
        <f t="shared" si="193"/>
        <v>9.0298540387308829E-5</v>
      </c>
      <c r="AB244" s="57">
        <f t="shared" si="193"/>
        <v>2.0832232760844293E-5</v>
      </c>
      <c r="AC244" s="61">
        <f t="shared" si="193"/>
        <v>4.9922135067970503E-6</v>
      </c>
    </row>
    <row r="245" spans="1:29" x14ac:dyDescent="0.25">
      <c r="A245" s="177"/>
      <c r="C245" s="179"/>
      <c r="D245" s="135" t="s">
        <v>9</v>
      </c>
      <c r="E245" s="103">
        <f t="shared" si="185"/>
        <v>18.938173773530444</v>
      </c>
      <c r="F245" s="54">
        <f t="shared" ref="F245:P245" si="194">F230*$AG$20*$AF$8/10^9</f>
        <v>1.6252023053974993</v>
      </c>
      <c r="G245" s="58">
        <f t="shared" si="194"/>
        <v>1.6947910218430307</v>
      </c>
      <c r="H245" s="58">
        <f t="shared" si="194"/>
        <v>1.7440697337051305</v>
      </c>
      <c r="I245" s="58">
        <f t="shared" si="194"/>
        <v>1.7736897997690548</v>
      </c>
      <c r="J245" s="58">
        <f t="shared" si="194"/>
        <v>1.764446428174413</v>
      </c>
      <c r="K245" s="58">
        <f t="shared" si="194"/>
        <v>1.7018739754565844</v>
      </c>
      <c r="L245" s="58">
        <f t="shared" si="194"/>
        <v>1.5289316447025521</v>
      </c>
      <c r="M245" s="58">
        <f t="shared" si="194"/>
        <v>1.3080535649212548</v>
      </c>
      <c r="N245" s="58">
        <f t="shared" si="194"/>
        <v>1.0551367014878157</v>
      </c>
      <c r="O245" s="58">
        <f t="shared" si="194"/>
        <v>0.79506226318920326</v>
      </c>
      <c r="P245" s="58">
        <f t="shared" si="194"/>
        <v>0.56682037826661713</v>
      </c>
      <c r="Q245" s="58">
        <f t="shared" ref="Q245:AC245" si="195">Q230*$AH$20*$AF$8/10^9</f>
        <v>1.284166944426727</v>
      </c>
      <c r="R245" s="58">
        <f t="shared" si="195"/>
        <v>0.92330666510059034</v>
      </c>
      <c r="S245" s="58">
        <f t="shared" si="195"/>
        <v>0.57096268070371214</v>
      </c>
      <c r="T245" s="58">
        <f t="shared" si="195"/>
        <v>0.31618710465616412</v>
      </c>
      <c r="U245" s="58">
        <f t="shared" si="195"/>
        <v>0.1566285746393323</v>
      </c>
      <c r="V245" s="58">
        <f t="shared" si="195"/>
        <v>7.5036864578323925E-2</v>
      </c>
      <c r="W245" s="58">
        <f t="shared" si="195"/>
        <v>3.6062074786696957E-2</v>
      </c>
      <c r="X245" s="58">
        <f t="shared" si="195"/>
        <v>1.2454163397043708E-2</v>
      </c>
      <c r="Y245" s="58">
        <f t="shared" si="195"/>
        <v>3.916312258125154E-3</v>
      </c>
      <c r="Z245" s="58">
        <f t="shared" si="195"/>
        <v>1.0512367452920799E-3</v>
      </c>
      <c r="AA245" s="58">
        <f t="shared" si="195"/>
        <v>2.5714203537781919E-4</v>
      </c>
      <c r="AB245" s="58">
        <f t="shared" si="195"/>
        <v>5.3881348689303662E-5</v>
      </c>
      <c r="AC245" s="62">
        <f t="shared" si="195"/>
        <v>1.2311941220251525E-5</v>
      </c>
    </row>
    <row r="246" spans="1:29" x14ac:dyDescent="0.25">
      <c r="A246" s="177"/>
      <c r="C246" s="180"/>
      <c r="D246" s="137" t="s">
        <v>10</v>
      </c>
      <c r="E246" s="138">
        <f t="shared" si="185"/>
        <v>0.3009479077997097</v>
      </c>
      <c r="F246" s="139">
        <f t="shared" ref="F246:P246" si="196">F231*$AG$21*$AF$8/10^9</f>
        <v>2.763465763837741E-2</v>
      </c>
      <c r="G246" s="140">
        <f t="shared" si="196"/>
        <v>2.8783830893887228E-2</v>
      </c>
      <c r="H246" s="140">
        <f t="shared" si="196"/>
        <v>2.9586493728580267E-2</v>
      </c>
      <c r="I246" s="140">
        <f t="shared" si="196"/>
        <v>3.0054911453086492E-2</v>
      </c>
      <c r="J246" s="140">
        <f t="shared" si="196"/>
        <v>2.9865158169124332E-2</v>
      </c>
      <c r="K246" s="140">
        <f t="shared" si="196"/>
        <v>2.8774797129379314E-2</v>
      </c>
      <c r="L246" s="140">
        <f t="shared" si="196"/>
        <v>2.5823257120096199E-2</v>
      </c>
      <c r="M246" s="140">
        <f t="shared" si="196"/>
        <v>2.2069662946786254E-2</v>
      </c>
      <c r="N246" s="140">
        <f t="shared" si="196"/>
        <v>1.7784222826728084E-2</v>
      </c>
      <c r="O246" s="140">
        <f t="shared" si="196"/>
        <v>1.3387260220807615E-2</v>
      </c>
      <c r="P246" s="140">
        <f t="shared" si="196"/>
        <v>9.534732266413987E-3</v>
      </c>
      <c r="Q246" s="140">
        <f t="shared" ref="Q246:AC246" si="197">Q231*$AH$21*$AF$8/10^9</f>
        <v>9.2077494961943004E-3</v>
      </c>
      <c r="R246" s="140">
        <f t="shared" si="197"/>
        <v>1.1948491096336371E-2</v>
      </c>
      <c r="S246" s="140">
        <f t="shared" si="197"/>
        <v>6.7327691941349186E-3</v>
      </c>
      <c r="T246" s="140">
        <f t="shared" si="197"/>
        <v>5.2001892850020714E-3</v>
      </c>
      <c r="U246" s="140">
        <f t="shared" si="197"/>
        <v>2.5722035091078166E-3</v>
      </c>
      <c r="V246" s="140">
        <f t="shared" si="197"/>
        <v>1.2239235611793456E-3</v>
      </c>
      <c r="W246" s="140">
        <f t="shared" si="197"/>
        <v>3.915485604441527E-4</v>
      </c>
      <c r="X246" s="140">
        <f t="shared" si="197"/>
        <v>2.3689932359369451E-4</v>
      </c>
      <c r="Y246" s="140">
        <f t="shared" si="197"/>
        <v>1.107388918655869E-4</v>
      </c>
      <c r="Z246" s="140">
        <f t="shared" si="197"/>
        <v>2.141143719580134E-5</v>
      </c>
      <c r="AA246" s="140">
        <f t="shared" si="197"/>
        <v>2.2711892738033056E-6</v>
      </c>
      <c r="AB246" s="140">
        <f t="shared" si="197"/>
        <v>6.2042332093080272E-7</v>
      </c>
      <c r="AC246" s="141">
        <f t="shared" si="197"/>
        <v>1.0743879363866188E-7</v>
      </c>
    </row>
    <row r="247" spans="1:29" x14ac:dyDescent="0.25">
      <c r="A247" s="177"/>
      <c r="C247" s="178" t="s">
        <v>28</v>
      </c>
      <c r="D247" s="134" t="s">
        <v>8</v>
      </c>
      <c r="E247" s="98">
        <f t="shared" si="185"/>
        <v>1.2515428215678068</v>
      </c>
      <c r="F247" s="53">
        <f t="shared" ref="F247:P247" si="198">F232*$AG$22*$AF$9/10^9</f>
        <v>0.12490064091265793</v>
      </c>
      <c r="G247" s="57">
        <f t="shared" si="198"/>
        <v>0.20720320323294619</v>
      </c>
      <c r="H247" s="57">
        <f t="shared" si="198"/>
        <v>0.24321519999638852</v>
      </c>
      <c r="I247" s="57">
        <f t="shared" si="198"/>
        <v>0.22992852557720742</v>
      </c>
      <c r="J247" s="57">
        <f t="shared" si="198"/>
        <v>0.18293120885482256</v>
      </c>
      <c r="K247" s="57">
        <f t="shared" si="198"/>
        <v>0.12510318747811519</v>
      </c>
      <c r="L247" s="57">
        <f t="shared" si="198"/>
        <v>7.3343219547024219E-2</v>
      </c>
      <c r="M247" s="57">
        <f t="shared" si="198"/>
        <v>3.7627533907009771E-2</v>
      </c>
      <c r="N247" s="57">
        <f t="shared" si="198"/>
        <v>1.6943149610879737E-2</v>
      </c>
      <c r="O247" s="57">
        <f t="shared" si="198"/>
        <v>6.7061630061951696E-3</v>
      </c>
      <c r="P247" s="57">
        <f t="shared" si="198"/>
        <v>2.3597523377747774E-3</v>
      </c>
      <c r="Q247" s="57">
        <f t="shared" ref="Q247:AC247" si="199">Q232*$AH$22*$AF$9/10^9</f>
        <v>1.0240634218035129E-3</v>
      </c>
      <c r="R247" s="57">
        <f t="shared" si="199"/>
        <v>2.1576229944008545E-4</v>
      </c>
      <c r="S247" s="57">
        <f t="shared" si="199"/>
        <v>3.7149184352373427E-5</v>
      </c>
      <c r="T247" s="57">
        <f t="shared" si="199"/>
        <v>3.7070328501383698E-6</v>
      </c>
      <c r="U247" s="57">
        <f t="shared" si="199"/>
        <v>2.8027018717524699E-7</v>
      </c>
      <c r="V247" s="57">
        <f t="shared" si="199"/>
        <v>6.0841603239773321E-8</v>
      </c>
      <c r="W247" s="57">
        <f t="shared" si="199"/>
        <v>1.1612273369284153E-8</v>
      </c>
      <c r="X247" s="57">
        <f t="shared" si="199"/>
        <v>2.0908977550741207E-9</v>
      </c>
      <c r="Y247" s="57">
        <f t="shared" si="199"/>
        <v>3.2269572826535566E-10</v>
      </c>
      <c r="Z247" s="57">
        <f t="shared" si="199"/>
        <v>3.0681981044693354E-11</v>
      </c>
      <c r="AA247" s="57">
        <f t="shared" si="199"/>
        <v>0</v>
      </c>
      <c r="AB247" s="57">
        <f t="shared" si="199"/>
        <v>0</v>
      </c>
      <c r="AC247" s="61">
        <f t="shared" si="199"/>
        <v>0</v>
      </c>
    </row>
    <row r="248" spans="1:29" x14ac:dyDescent="0.25">
      <c r="A248" s="177"/>
      <c r="C248" s="179"/>
      <c r="D248" s="135" t="s">
        <v>9</v>
      </c>
      <c r="E248" s="103">
        <f t="shared" si="185"/>
        <v>64.060959166697472</v>
      </c>
      <c r="F248" s="54">
        <f t="shared" ref="F248:P248" si="200">F233*$AG$23*$AF$9/10^9</f>
        <v>15.820747848936479</v>
      </c>
      <c r="G248" s="58">
        <f t="shared" si="200"/>
        <v>14.706914698275776</v>
      </c>
      <c r="H248" s="58">
        <f t="shared" si="200"/>
        <v>12.149010473249239</v>
      </c>
      <c r="I248" s="58">
        <f t="shared" si="200"/>
        <v>8.9456775977913132</v>
      </c>
      <c r="J248" s="58">
        <f t="shared" si="200"/>
        <v>5.8718022563303807</v>
      </c>
      <c r="K248" s="58">
        <f t="shared" si="200"/>
        <v>3.438075763698321</v>
      </c>
      <c r="L248" s="58">
        <f t="shared" si="200"/>
        <v>1.7709035613358755</v>
      </c>
      <c r="M248" s="58">
        <f t="shared" si="200"/>
        <v>0.81356020790088168</v>
      </c>
      <c r="N248" s="58">
        <f t="shared" si="200"/>
        <v>0.33285318478267906</v>
      </c>
      <c r="O248" s="58">
        <f t="shared" si="200"/>
        <v>0.12108752209890125</v>
      </c>
      <c r="P248" s="58">
        <f t="shared" si="200"/>
        <v>3.9526926226187135E-2</v>
      </c>
      <c r="Q248" s="58">
        <f t="shared" ref="Q248:AC248" si="201">Q233*$AH$23*$AF$9/10^9</f>
        <v>3.7582901517623217E-2</v>
      </c>
      <c r="R248" s="58">
        <f t="shared" si="201"/>
        <v>1.0227178321674179E-2</v>
      </c>
      <c r="S248" s="58">
        <f t="shared" si="201"/>
        <v>2.4793120855326582E-3</v>
      </c>
      <c r="T248" s="58">
        <f t="shared" si="201"/>
        <v>4.0837105198556232E-4</v>
      </c>
      <c r="U248" s="58">
        <f t="shared" si="201"/>
        <v>8.3205211817650443E-5</v>
      </c>
      <c r="V248" s="58">
        <f t="shared" si="201"/>
        <v>1.5196665181835516E-5</v>
      </c>
      <c r="W248" s="58">
        <f t="shared" si="201"/>
        <v>2.5041344016734065E-6</v>
      </c>
      <c r="X248" s="58">
        <f t="shared" si="201"/>
        <v>3.9680735223952492E-7</v>
      </c>
      <c r="Y248" s="58">
        <f t="shared" si="201"/>
        <v>5.4695992694977007E-8</v>
      </c>
      <c r="Z248" s="58">
        <f t="shared" si="201"/>
        <v>5.5798626856848184E-9</v>
      </c>
      <c r="AA248" s="58">
        <f t="shared" si="201"/>
        <v>0</v>
      </c>
      <c r="AB248" s="58">
        <f t="shared" si="201"/>
        <v>0</v>
      </c>
      <c r="AC248" s="62">
        <f t="shared" si="201"/>
        <v>0</v>
      </c>
    </row>
    <row r="249" spans="1:29" x14ac:dyDescent="0.25">
      <c r="A249" s="177"/>
      <c r="C249" s="180"/>
      <c r="D249" s="137" t="s">
        <v>10</v>
      </c>
      <c r="E249" s="138">
        <f t="shared" si="185"/>
        <v>2.0220579036027977</v>
      </c>
      <c r="F249" s="139">
        <f t="shared" ref="F249:P249" si="202">F234*$AG$24*$AF$9/10^9</f>
        <v>0.49960256365062572</v>
      </c>
      <c r="G249" s="140">
        <f t="shared" si="202"/>
        <v>0.46442888520870856</v>
      </c>
      <c r="H249" s="140">
        <f t="shared" si="202"/>
        <v>0.38365296231313378</v>
      </c>
      <c r="I249" s="140">
        <f t="shared" si="202"/>
        <v>0.28249508203551499</v>
      </c>
      <c r="J249" s="140">
        <f t="shared" si="202"/>
        <v>0.18542533441043299</v>
      </c>
      <c r="K249" s="140">
        <f t="shared" si="202"/>
        <v>0.10857081359047327</v>
      </c>
      <c r="L249" s="140">
        <f t="shared" si="202"/>
        <v>5.5923270357975001E-2</v>
      </c>
      <c r="M249" s="140">
        <f t="shared" si="202"/>
        <v>2.5691374986343624E-2</v>
      </c>
      <c r="N249" s="140">
        <f t="shared" si="202"/>
        <v>1.0511153203663548E-2</v>
      </c>
      <c r="O249" s="140">
        <f t="shared" si="202"/>
        <v>3.823816487333724E-3</v>
      </c>
      <c r="P249" s="140">
        <f t="shared" si="202"/>
        <v>1.2482187229322251E-3</v>
      </c>
      <c r="Q249" s="140">
        <f t="shared" ref="Q249:AC249" si="203">Q234*$AH$24*$AF$9/10^9</f>
        <v>5.0638014676376549E-4</v>
      </c>
      <c r="R249" s="140">
        <f t="shared" si="203"/>
        <v>1.3779777107097844E-4</v>
      </c>
      <c r="S249" s="140">
        <f t="shared" si="203"/>
        <v>3.340546809980845E-5</v>
      </c>
      <c r="T249" s="140">
        <f t="shared" si="203"/>
        <v>5.5022625951738931E-6</v>
      </c>
      <c r="U249" s="140">
        <f t="shared" si="203"/>
        <v>1.1210807487009744E-6</v>
      </c>
      <c r="V249" s="140">
        <f t="shared" si="203"/>
        <v>1.8877090586941104E-7</v>
      </c>
      <c r="W249" s="140">
        <f t="shared" si="203"/>
        <v>2.8478624525326481E-8</v>
      </c>
      <c r="X249" s="140">
        <f t="shared" si="203"/>
        <v>4.0974365229118115E-9</v>
      </c>
      <c r="Y249" s="140">
        <f t="shared" si="203"/>
        <v>5.0768582441747454E-10</v>
      </c>
      <c r="Z249" s="140">
        <f t="shared" si="203"/>
        <v>5.1728298620805433E-11</v>
      </c>
      <c r="AA249" s="140">
        <f t="shared" si="203"/>
        <v>0</v>
      </c>
      <c r="AB249" s="140">
        <f t="shared" si="203"/>
        <v>0</v>
      </c>
      <c r="AC249" s="141">
        <f t="shared" si="203"/>
        <v>0</v>
      </c>
    </row>
    <row r="250" spans="1:29" x14ac:dyDescent="0.25">
      <c r="A250" s="177"/>
      <c r="C250" s="178" t="s">
        <v>32</v>
      </c>
      <c r="D250" s="135" t="s">
        <v>9</v>
      </c>
      <c r="E250" s="103">
        <f t="shared" si="185"/>
        <v>139.82660983596071</v>
      </c>
      <c r="F250" s="54">
        <f t="shared" ref="F250:P250" si="204">F235*$AG$25*$AF$10/10^9</f>
        <v>12.055069957880713</v>
      </c>
      <c r="G250" s="58">
        <f t="shared" si="204"/>
        <v>12.697064692103238</v>
      </c>
      <c r="H250" s="58">
        <f t="shared" si="204"/>
        <v>13.269605463042307</v>
      </c>
      <c r="I250" s="58">
        <f t="shared" si="204"/>
        <v>13.673542240608802</v>
      </c>
      <c r="J250" s="58">
        <f t="shared" si="204"/>
        <v>13.82362434503038</v>
      </c>
      <c r="K250" s="58">
        <f t="shared" si="204"/>
        <v>13.640231309925568</v>
      </c>
      <c r="L250" s="58">
        <f t="shared" si="204"/>
        <v>12.607449027375068</v>
      </c>
      <c r="M250" s="58">
        <f t="shared" si="204"/>
        <v>10.92643182500982</v>
      </c>
      <c r="N250" s="58">
        <f t="shared" si="204"/>
        <v>8.6747102186933418</v>
      </c>
      <c r="O250" s="58">
        <f t="shared" si="204"/>
        <v>5.949235485430111</v>
      </c>
      <c r="P250" s="58">
        <f t="shared" si="204"/>
        <v>3.4777204244631781</v>
      </c>
      <c r="Q250" s="58">
        <f t="shared" ref="Q250:AC250" si="205">Q235*$AH$25*$AF$10/10^9</f>
        <v>12.888979860868096</v>
      </c>
      <c r="R250" s="58">
        <f t="shared" si="205"/>
        <v>5.2962185054951867</v>
      </c>
      <c r="S250" s="58">
        <f t="shared" si="205"/>
        <v>0.8467264800349309</v>
      </c>
      <c r="T250" s="58">
        <f t="shared" si="205"/>
        <v>0</v>
      </c>
      <c r="U250" s="58">
        <f t="shared" si="205"/>
        <v>0</v>
      </c>
      <c r="V250" s="58">
        <f t="shared" si="205"/>
        <v>0</v>
      </c>
      <c r="W250" s="58">
        <f t="shared" si="205"/>
        <v>0</v>
      </c>
      <c r="X250" s="58">
        <f t="shared" si="205"/>
        <v>0</v>
      </c>
      <c r="Y250" s="58">
        <f t="shared" si="205"/>
        <v>0</v>
      </c>
      <c r="Z250" s="58">
        <f t="shared" si="205"/>
        <v>0</v>
      </c>
      <c r="AA250" s="58">
        <f t="shared" si="205"/>
        <v>0</v>
      </c>
      <c r="AB250" s="58">
        <f t="shared" si="205"/>
        <v>0</v>
      </c>
      <c r="AC250" s="62">
        <f t="shared" si="205"/>
        <v>0</v>
      </c>
    </row>
    <row r="251" spans="1:29" x14ac:dyDescent="0.25">
      <c r="A251" s="177"/>
      <c r="C251" s="180"/>
      <c r="D251" s="137" t="s">
        <v>10</v>
      </c>
      <c r="E251" s="138">
        <f t="shared" si="185"/>
        <v>2.7592201487249697</v>
      </c>
      <c r="F251" s="139">
        <f t="shared" ref="F251:P251" si="206">F236*$AG$26*$AF$10/10^9</f>
        <v>0.24602183587511658</v>
      </c>
      <c r="G251" s="140">
        <f t="shared" si="206"/>
        <v>0.25711200312967142</v>
      </c>
      <c r="H251" s="140">
        <f t="shared" si="206"/>
        <v>0.26672314546062997</v>
      </c>
      <c r="I251" s="140">
        <f t="shared" si="206"/>
        <v>0.27291261446440757</v>
      </c>
      <c r="J251" s="140">
        <f t="shared" si="206"/>
        <v>0.27406236517347876</v>
      </c>
      <c r="K251" s="140">
        <f t="shared" si="206"/>
        <v>0.26870083167833292</v>
      </c>
      <c r="L251" s="140">
        <f t="shared" si="206"/>
        <v>0.24684252624009378</v>
      </c>
      <c r="M251" s="140">
        <f t="shared" si="206"/>
        <v>0.21268355692866034</v>
      </c>
      <c r="N251" s="140">
        <f t="shared" si="206"/>
        <v>0.16791248240307499</v>
      </c>
      <c r="O251" s="140">
        <f t="shared" si="206"/>
        <v>0.11454187340676403</v>
      </c>
      <c r="P251" s="140">
        <f t="shared" si="206"/>
        <v>6.6614559341466567E-2</v>
      </c>
      <c r="Q251" s="140">
        <f t="shared" ref="Q251:AC251" si="207">Q236*$AH$26*$AF$10/10^9</f>
        <v>0.24567150177284311</v>
      </c>
      <c r="R251" s="140">
        <f t="shared" si="207"/>
        <v>0.10271672501300633</v>
      </c>
      <c r="S251" s="140">
        <f t="shared" si="207"/>
        <v>1.6704127837423807E-2</v>
      </c>
      <c r="T251" s="140">
        <f t="shared" si="207"/>
        <v>0</v>
      </c>
      <c r="U251" s="140">
        <f t="shared" si="207"/>
        <v>0</v>
      </c>
      <c r="V251" s="140">
        <f t="shared" si="207"/>
        <v>0</v>
      </c>
      <c r="W251" s="140">
        <f t="shared" si="207"/>
        <v>0</v>
      </c>
      <c r="X251" s="140">
        <f t="shared" si="207"/>
        <v>0</v>
      </c>
      <c r="Y251" s="140">
        <f t="shared" si="207"/>
        <v>0</v>
      </c>
      <c r="Z251" s="140">
        <f t="shared" si="207"/>
        <v>0</v>
      </c>
      <c r="AA251" s="140">
        <f t="shared" si="207"/>
        <v>0</v>
      </c>
      <c r="AB251" s="140">
        <f t="shared" si="207"/>
        <v>0</v>
      </c>
      <c r="AC251" s="141">
        <f t="shared" si="207"/>
        <v>0</v>
      </c>
    </row>
    <row r="252" spans="1:29" x14ac:dyDescent="0.25">
      <c r="E252" s="131"/>
    </row>
  </sheetData>
  <sheetProtection algorithmName="SHA-512" hashValue="y61AI7H/Ixt1MUNO3+z1ufXDb6qnEgu11J2HDFJNePOsVMs+Mvec2fHZs0p3LgzJlrBOnhXLpu7D2NEOWoI1RQ==" saltValue="jMVyHhkw9Y6/sngK9AC0mw==" spinCount="100000" sheet="1" objects="1" scenarios="1"/>
  <mergeCells count="85">
    <mergeCell ref="AE1:AH1"/>
    <mergeCell ref="A15:A26"/>
    <mergeCell ref="C16:C18"/>
    <mergeCell ref="AE16:AE18"/>
    <mergeCell ref="C19:C21"/>
    <mergeCell ref="AE19:AE21"/>
    <mergeCell ref="C22:C24"/>
    <mergeCell ref="AE22:AE24"/>
    <mergeCell ref="C25:C26"/>
    <mergeCell ref="AE25:AE26"/>
    <mergeCell ref="A45:A56"/>
    <mergeCell ref="C46:C48"/>
    <mergeCell ref="C49:C51"/>
    <mergeCell ref="C52:C54"/>
    <mergeCell ref="C55:C56"/>
    <mergeCell ref="A30:A41"/>
    <mergeCell ref="C31:C33"/>
    <mergeCell ref="C34:C36"/>
    <mergeCell ref="C37:C39"/>
    <mergeCell ref="C40:C41"/>
    <mergeCell ref="A75:A86"/>
    <mergeCell ref="C76:C78"/>
    <mergeCell ref="C79:C81"/>
    <mergeCell ref="C82:C84"/>
    <mergeCell ref="C85:C86"/>
    <mergeCell ref="A60:A71"/>
    <mergeCell ref="C61:C63"/>
    <mergeCell ref="C64:C66"/>
    <mergeCell ref="C67:C69"/>
    <mergeCell ref="C70:C71"/>
    <mergeCell ref="A105:A116"/>
    <mergeCell ref="C106:C108"/>
    <mergeCell ref="C109:C111"/>
    <mergeCell ref="C112:C114"/>
    <mergeCell ref="C115:C116"/>
    <mergeCell ref="A90:A101"/>
    <mergeCell ref="C91:C93"/>
    <mergeCell ref="C94:C96"/>
    <mergeCell ref="C97:C99"/>
    <mergeCell ref="C100:C101"/>
    <mergeCell ref="A135:A146"/>
    <mergeCell ref="C136:C138"/>
    <mergeCell ref="C139:C141"/>
    <mergeCell ref="C142:C144"/>
    <mergeCell ref="C145:C146"/>
    <mergeCell ref="A120:A131"/>
    <mergeCell ref="C121:C123"/>
    <mergeCell ref="C124:C126"/>
    <mergeCell ref="C127:C129"/>
    <mergeCell ref="C130:C131"/>
    <mergeCell ref="A165:A176"/>
    <mergeCell ref="C166:C168"/>
    <mergeCell ref="C169:C171"/>
    <mergeCell ref="C172:C174"/>
    <mergeCell ref="C175:C176"/>
    <mergeCell ref="A150:A161"/>
    <mergeCell ref="C151:C153"/>
    <mergeCell ref="C154:C156"/>
    <mergeCell ref="C157:C159"/>
    <mergeCell ref="C160:C161"/>
    <mergeCell ref="A195:A206"/>
    <mergeCell ref="C196:C198"/>
    <mergeCell ref="C199:C201"/>
    <mergeCell ref="C202:C204"/>
    <mergeCell ref="C205:C206"/>
    <mergeCell ref="A180:A191"/>
    <mergeCell ref="C181:C183"/>
    <mergeCell ref="C184:C186"/>
    <mergeCell ref="C187:C189"/>
    <mergeCell ref="C190:C191"/>
    <mergeCell ref="A225:A236"/>
    <mergeCell ref="C226:C228"/>
    <mergeCell ref="C229:C231"/>
    <mergeCell ref="C232:C234"/>
    <mergeCell ref="C235:C236"/>
    <mergeCell ref="A210:A221"/>
    <mergeCell ref="C211:C213"/>
    <mergeCell ref="C214:C216"/>
    <mergeCell ref="C217:C219"/>
    <mergeCell ref="C220:C221"/>
    <mergeCell ref="A240:A251"/>
    <mergeCell ref="C241:C243"/>
    <mergeCell ref="C244:C246"/>
    <mergeCell ref="C247:C249"/>
    <mergeCell ref="C250:C25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D7799-CCCB-4D04-A2C8-A342678054AF}">
  <dimension ref="A1:AH252"/>
  <sheetViews>
    <sheetView zoomScale="80" zoomScaleNormal="80" workbookViewId="0">
      <selection activeCell="H11" sqref="H11"/>
    </sheetView>
  </sheetViews>
  <sheetFormatPr defaultRowHeight="15" x14ac:dyDescent="0.25"/>
  <cols>
    <col min="1" max="1" width="7.85546875" style="1" customWidth="1"/>
    <col min="2" max="2" width="5.5703125" style="1" customWidth="1"/>
    <col min="3" max="4" width="13.5703125" style="1" customWidth="1"/>
    <col min="5" max="5" width="13.42578125" style="1" bestFit="1" customWidth="1"/>
    <col min="6" max="29" width="12.42578125" style="1" customWidth="1"/>
    <col min="30" max="30" width="9.140625" style="1"/>
    <col min="31" max="31" width="10.140625" style="1" customWidth="1"/>
    <col min="32" max="33" width="14" style="1" customWidth="1"/>
    <col min="34" max="34" width="16.140625" style="1" customWidth="1"/>
    <col min="35" max="16384" width="9.140625" style="1"/>
  </cols>
  <sheetData>
    <row r="1" spans="1:34" ht="15.75" x14ac:dyDescent="0.25">
      <c r="AE1" s="155" t="s">
        <v>42</v>
      </c>
      <c r="AF1" s="156"/>
      <c r="AG1" s="156"/>
      <c r="AH1" s="157"/>
    </row>
    <row r="2" spans="1:34" x14ac:dyDescent="0.25">
      <c r="C2" s="2" t="s">
        <v>196</v>
      </c>
    </row>
    <row r="3" spans="1:34" x14ac:dyDescent="0.25">
      <c r="C3" s="122" t="s">
        <v>21</v>
      </c>
      <c r="D3" s="36" t="s">
        <v>195</v>
      </c>
    </row>
    <row r="4" spans="1:34" x14ac:dyDescent="0.25">
      <c r="C4" s="33" t="s">
        <v>13</v>
      </c>
      <c r="D4" s="98">
        <f>SUM(E30:E41)</f>
        <v>39.333503531496611</v>
      </c>
      <c r="AE4" s="2" t="s">
        <v>157</v>
      </c>
      <c r="AF4" s="2"/>
    </row>
    <row r="5" spans="1:34" x14ac:dyDescent="0.25">
      <c r="C5" s="43" t="s">
        <v>14</v>
      </c>
      <c r="D5" s="103">
        <f>SUM(E60:E71)</f>
        <v>32.722089205475541</v>
      </c>
      <c r="AE5" s="29" t="s">
        <v>30</v>
      </c>
      <c r="AF5" s="29" t="s">
        <v>158</v>
      </c>
      <c r="AG5" s="70" t="s">
        <v>159</v>
      </c>
    </row>
    <row r="6" spans="1:34" x14ac:dyDescent="0.25">
      <c r="C6" s="33" t="s">
        <v>15</v>
      </c>
      <c r="D6" s="100">
        <f>SUM(E90:E101)</f>
        <v>33.239893921204974</v>
      </c>
      <c r="AE6" s="30" t="s">
        <v>25</v>
      </c>
      <c r="AF6" s="3">
        <v>9765</v>
      </c>
      <c r="AG6" s="69" t="s">
        <v>160</v>
      </c>
    </row>
    <row r="7" spans="1:34" x14ac:dyDescent="0.25">
      <c r="C7" s="43" t="s">
        <v>17</v>
      </c>
      <c r="D7" s="103">
        <f>SUM(E120:E131)</f>
        <v>27.916147277347154</v>
      </c>
      <c r="AE7" s="30" t="s">
        <v>27</v>
      </c>
      <c r="AF7" s="3">
        <v>33500</v>
      </c>
      <c r="AG7" s="69" t="s">
        <v>161</v>
      </c>
    </row>
    <row r="8" spans="1:34" x14ac:dyDescent="0.25">
      <c r="C8" s="33" t="s">
        <v>16</v>
      </c>
      <c r="D8" s="100">
        <f>SUM(E150:E161)</f>
        <v>46.565822541913526</v>
      </c>
      <c r="AE8" s="30" t="s">
        <v>26</v>
      </c>
      <c r="AF8" s="3">
        <v>11560</v>
      </c>
      <c r="AG8" s="69" t="s">
        <v>160</v>
      </c>
    </row>
    <row r="9" spans="1:34" x14ac:dyDescent="0.25">
      <c r="C9" s="43" t="s">
        <v>20</v>
      </c>
      <c r="D9" s="103">
        <f>SUM(E180:E191)</f>
        <v>39.112203284560152</v>
      </c>
      <c r="AE9" s="30" t="s">
        <v>28</v>
      </c>
      <c r="AF9" s="3">
        <v>70000</v>
      </c>
      <c r="AG9" s="69" t="s">
        <v>162</v>
      </c>
    </row>
    <row r="10" spans="1:34" x14ac:dyDescent="0.25">
      <c r="C10" s="33" t="s">
        <v>18</v>
      </c>
      <c r="D10" s="100">
        <f>SUM(E210:E221)</f>
        <v>35.780102714135978</v>
      </c>
      <c r="AE10" s="30" t="s">
        <v>4</v>
      </c>
      <c r="AF10" s="3">
        <v>62237.5</v>
      </c>
      <c r="AG10" s="69" t="s">
        <v>163</v>
      </c>
    </row>
    <row r="11" spans="1:34" x14ac:dyDescent="0.25">
      <c r="C11" s="47" t="s">
        <v>19</v>
      </c>
      <c r="D11" s="104">
        <f>SUM(E240:E251)</f>
        <v>30.029488679444047</v>
      </c>
      <c r="AG11" s="69" t="s">
        <v>164</v>
      </c>
    </row>
    <row r="12" spans="1:34" x14ac:dyDescent="0.25">
      <c r="AG12" s="69"/>
    </row>
    <row r="13" spans="1:34" x14ac:dyDescent="0.25">
      <c r="C13" s="2" t="s">
        <v>165</v>
      </c>
      <c r="E13" s="131"/>
      <c r="F13" s="2" t="s">
        <v>166</v>
      </c>
      <c r="AE13" s="2" t="s">
        <v>167</v>
      </c>
    </row>
    <row r="14" spans="1:34" x14ac:dyDescent="0.25">
      <c r="C14" s="122" t="s">
        <v>30</v>
      </c>
      <c r="D14" s="122" t="s">
        <v>120</v>
      </c>
      <c r="E14" s="122" t="s">
        <v>168</v>
      </c>
      <c r="F14" s="122" t="s">
        <v>169</v>
      </c>
      <c r="G14" s="122" t="s">
        <v>170</v>
      </c>
      <c r="H14" s="122" t="s">
        <v>171</v>
      </c>
      <c r="I14" s="122" t="s">
        <v>172</v>
      </c>
      <c r="J14" s="122" t="s">
        <v>173</v>
      </c>
      <c r="K14" s="122" t="s">
        <v>174</v>
      </c>
      <c r="L14" s="122" t="s">
        <v>175</v>
      </c>
      <c r="M14" s="122" t="s">
        <v>176</v>
      </c>
      <c r="N14" s="122" t="s">
        <v>177</v>
      </c>
      <c r="O14" s="122" t="s">
        <v>178</v>
      </c>
      <c r="P14" s="122" t="s">
        <v>179</v>
      </c>
      <c r="Q14" s="122" t="s">
        <v>180</v>
      </c>
      <c r="R14" s="122" t="s">
        <v>181</v>
      </c>
      <c r="S14" s="122" t="s">
        <v>182</v>
      </c>
      <c r="T14" s="122" t="s">
        <v>183</v>
      </c>
      <c r="U14" s="122" t="s">
        <v>184</v>
      </c>
      <c r="V14" s="122" t="s">
        <v>185</v>
      </c>
      <c r="W14" s="122" t="s">
        <v>186</v>
      </c>
      <c r="X14" s="122" t="s">
        <v>187</v>
      </c>
      <c r="Y14" s="122" t="s">
        <v>188</v>
      </c>
      <c r="Z14" s="122" t="s">
        <v>189</v>
      </c>
      <c r="AA14" s="122" t="s">
        <v>190</v>
      </c>
      <c r="AB14" s="122" t="s">
        <v>191</v>
      </c>
      <c r="AC14" s="122" t="s">
        <v>192</v>
      </c>
      <c r="AE14" s="29" t="s">
        <v>30</v>
      </c>
      <c r="AF14" s="29" t="s">
        <v>120</v>
      </c>
      <c r="AG14" s="29" t="s">
        <v>193</v>
      </c>
      <c r="AH14" s="29" t="s">
        <v>194</v>
      </c>
    </row>
    <row r="15" spans="1:34" ht="15" customHeight="1" x14ac:dyDescent="0.25">
      <c r="A15" s="163" t="s">
        <v>13</v>
      </c>
      <c r="C15" s="126" t="s">
        <v>25</v>
      </c>
      <c r="D15" s="127" t="s">
        <v>8</v>
      </c>
      <c r="E15" s="128">
        <f>SUM(F15:AC15)</f>
        <v>259121280.88824371</v>
      </c>
      <c r="F15" s="129">
        <v>34486028.443696767</v>
      </c>
      <c r="G15" s="130">
        <v>33699512.93140047</v>
      </c>
      <c r="H15" s="130">
        <v>32940408.497971877</v>
      </c>
      <c r="I15" s="130">
        <v>32052782.07594813</v>
      </c>
      <c r="J15" s="130">
        <v>30802562.415461317</v>
      </c>
      <c r="K15" s="130">
        <v>28847901.236573555</v>
      </c>
      <c r="L15" s="130">
        <v>25597266.797181271</v>
      </c>
      <c r="M15" s="130">
        <v>20332532.246689439</v>
      </c>
      <c r="N15" s="130">
        <v>13071803.379600644</v>
      </c>
      <c r="O15" s="130">
        <v>5770204.2908359496</v>
      </c>
      <c r="P15" s="130">
        <v>1383423.653128329</v>
      </c>
      <c r="Q15" s="130">
        <v>133772.5088401601</v>
      </c>
      <c r="R15" s="130">
        <v>3073.2017701972995</v>
      </c>
      <c r="S15" s="130">
        <v>9.2075151181552837</v>
      </c>
      <c r="T15" s="130">
        <v>1.6304514187234621E-3</v>
      </c>
      <c r="U15" s="130">
        <v>6.398846825497853E-9</v>
      </c>
      <c r="V15" s="130">
        <v>1.5723470799514305E-16</v>
      </c>
      <c r="W15" s="130">
        <v>5.1155408079104607E-27</v>
      </c>
      <c r="X15" s="130">
        <v>3.4842997781548336E-41</v>
      </c>
      <c r="Y15" s="130">
        <v>4.7354420978941439E-60</v>
      </c>
      <c r="Z15" s="130">
        <v>9.260842401146774E-85</v>
      </c>
      <c r="AA15" s="130">
        <v>9.4566230725663122E-117</v>
      </c>
      <c r="AB15" s="130">
        <v>1.7049435159539274E-157</v>
      </c>
      <c r="AC15" s="132">
        <v>8.3016990655955723E-209</v>
      </c>
      <c r="AE15" s="142" t="s">
        <v>25</v>
      </c>
      <c r="AF15" s="30" t="s">
        <v>8</v>
      </c>
      <c r="AG15" s="133">
        <v>4.4999999999999997E-3</v>
      </c>
      <c r="AH15" s="133">
        <v>3.1307204692306558E-2</v>
      </c>
    </row>
    <row r="16" spans="1:34" x14ac:dyDescent="0.25">
      <c r="A16" s="164"/>
      <c r="C16" s="178" t="s">
        <v>27</v>
      </c>
      <c r="D16" s="134" t="s">
        <v>8</v>
      </c>
      <c r="E16" s="98">
        <f t="shared" ref="E16:E26" si="0">SUM(F16:AC16)</f>
        <v>6193999.3056668025</v>
      </c>
      <c r="F16" s="53">
        <v>661299.3742539949</v>
      </c>
      <c r="G16" s="57">
        <v>641313.94428238401</v>
      </c>
      <c r="H16" s="57">
        <v>612309.58762011142</v>
      </c>
      <c r="I16" s="57">
        <v>576317.79403779795</v>
      </c>
      <c r="J16" s="57">
        <v>533735.67077100161</v>
      </c>
      <c r="K16" s="57">
        <v>485973.39241416869</v>
      </c>
      <c r="L16" s="57">
        <v>444916.72330696601</v>
      </c>
      <c r="M16" s="57">
        <v>398796.7070734041</v>
      </c>
      <c r="N16" s="57">
        <v>348962.94428447902</v>
      </c>
      <c r="O16" s="57">
        <v>296923.12002223206</v>
      </c>
      <c r="P16" s="57">
        <v>249758.4056990371</v>
      </c>
      <c r="Q16" s="57">
        <v>211409.10007795173</v>
      </c>
      <c r="R16" s="57">
        <v>171704.76889524667</v>
      </c>
      <c r="S16" s="57">
        <v>132814.43953443423</v>
      </c>
      <c r="T16" s="57">
        <v>80265.265964642909</v>
      </c>
      <c r="U16" s="57">
        <v>62360.826310829914</v>
      </c>
      <c r="V16" s="57">
        <v>53417.878179745836</v>
      </c>
      <c r="W16" s="57">
        <v>55192.746282924069</v>
      </c>
      <c r="X16" s="57">
        <v>47339.870938920118</v>
      </c>
      <c r="Y16" s="57">
        <v>42687.455585206233</v>
      </c>
      <c r="Z16" s="57">
        <v>30806.928895230554</v>
      </c>
      <c r="AA16" s="57">
        <v>24327.274585781037</v>
      </c>
      <c r="AB16" s="57">
        <v>17115.159452754197</v>
      </c>
      <c r="AC16" s="61">
        <v>14249.927197558969</v>
      </c>
      <c r="AE16" s="181" t="s">
        <v>27</v>
      </c>
      <c r="AF16" s="30" t="s">
        <v>8</v>
      </c>
      <c r="AG16" s="133">
        <v>2.5000000000000001E-2</v>
      </c>
      <c r="AH16" s="133">
        <v>5.9043592754544225E-2</v>
      </c>
    </row>
    <row r="17" spans="1:34" x14ac:dyDescent="0.25">
      <c r="A17" s="164"/>
      <c r="C17" s="179"/>
      <c r="D17" s="135" t="s">
        <v>9</v>
      </c>
      <c r="E17" s="103">
        <f t="shared" si="0"/>
        <v>6197366.7243255405</v>
      </c>
      <c r="F17" s="54">
        <v>679084.93199676753</v>
      </c>
      <c r="G17" s="136">
        <v>658561.99657359603</v>
      </c>
      <c r="H17" s="136">
        <v>628777.57163923327</v>
      </c>
      <c r="I17" s="136">
        <v>591817.78360849584</v>
      </c>
      <c r="J17" s="136">
        <v>548090.4198626416</v>
      </c>
      <c r="K17" s="136">
        <v>499043.58145220194</v>
      </c>
      <c r="L17" s="136">
        <v>456882.6987504292</v>
      </c>
      <c r="M17" s="136">
        <v>409522.29088222393</v>
      </c>
      <c r="N17" s="136">
        <v>358348.25574445259</v>
      </c>
      <c r="O17" s="136">
        <v>304908.8274066929</v>
      </c>
      <c r="P17" s="136">
        <v>256475.62443421892</v>
      </c>
      <c r="Q17" s="136">
        <v>217094.91939545161</v>
      </c>
      <c r="R17" s="136">
        <v>176322.74556480098</v>
      </c>
      <c r="S17" s="136">
        <v>136386.46602558039</v>
      </c>
      <c r="T17" s="136">
        <v>82423.989499144314</v>
      </c>
      <c r="U17" s="136">
        <v>64038.012348529512</v>
      </c>
      <c r="V17" s="136">
        <v>42603.215726177659</v>
      </c>
      <c r="W17" s="136">
        <v>34174.138794358456</v>
      </c>
      <c r="X17" s="136">
        <v>22498.15648582342</v>
      </c>
      <c r="Y17" s="136">
        <v>15224.871292240594</v>
      </c>
      <c r="Z17" s="136">
        <v>7925.4339896443735</v>
      </c>
      <c r="AA17" s="136">
        <v>4202.4082777740741</v>
      </c>
      <c r="AB17" s="136">
        <v>1711.5159452754187</v>
      </c>
      <c r="AC17" s="62">
        <v>1246.8686297864099</v>
      </c>
      <c r="AE17" s="182"/>
      <c r="AF17" s="30" t="s">
        <v>9</v>
      </c>
      <c r="AG17" s="133">
        <v>2.5000000000000001E-2</v>
      </c>
      <c r="AH17" s="133">
        <v>8.8830026511656002E-2</v>
      </c>
    </row>
    <row r="18" spans="1:34" x14ac:dyDescent="0.25">
      <c r="A18" s="164"/>
      <c r="C18" s="180"/>
      <c r="D18" s="137" t="s">
        <v>10</v>
      </c>
      <c r="E18" s="138">
        <f t="shared" si="0"/>
        <v>2527941.0541884489</v>
      </c>
      <c r="F18" s="139">
        <v>274867.71057012014</v>
      </c>
      <c r="G18" s="140">
        <v>266560.8081369318</v>
      </c>
      <c r="H18" s="140">
        <v>254505.20756826113</v>
      </c>
      <c r="I18" s="140">
        <v>239545.29336534362</v>
      </c>
      <c r="J18" s="140">
        <v>221846.12232535498</v>
      </c>
      <c r="K18" s="140">
        <v>201993.83058779605</v>
      </c>
      <c r="L18" s="140">
        <v>184928.71139898326</v>
      </c>
      <c r="M18" s="140">
        <v>165759.02249994778</v>
      </c>
      <c r="N18" s="140">
        <v>145045.72256323081</v>
      </c>
      <c r="O18" s="140">
        <v>123415.47775985188</v>
      </c>
      <c r="P18" s="140">
        <v>103811.56227099337</v>
      </c>
      <c r="Q18" s="140">
        <v>87871.753088635174</v>
      </c>
      <c r="R18" s="140">
        <v>71368.730347657533</v>
      </c>
      <c r="S18" s="140">
        <v>55204.045772258716</v>
      </c>
      <c r="T18" s="140">
        <v>33362.090987748881</v>
      </c>
      <c r="U18" s="140">
        <v>25920.14785535718</v>
      </c>
      <c r="V18" s="140">
        <v>18679.871510708668</v>
      </c>
      <c r="W18" s="140">
        <v>16482.217383119787</v>
      </c>
      <c r="X18" s="140">
        <v>12186.501429821019</v>
      </c>
      <c r="Y18" s="140">
        <v>9539.634543872271</v>
      </c>
      <c r="Z18" s="140">
        <v>6007.9902824723467</v>
      </c>
      <c r="AA18" s="140">
        <v>4155.7148524654731</v>
      </c>
      <c r="AB18" s="140">
        <v>2567.2739179131286</v>
      </c>
      <c r="AC18" s="141">
        <v>2315.6131696033322</v>
      </c>
      <c r="AE18" s="183"/>
      <c r="AF18" s="30" t="s">
        <v>10</v>
      </c>
      <c r="AG18" s="133">
        <v>2.5000000000000001E-2</v>
      </c>
      <c r="AH18" s="133">
        <v>1.6314698372596793E-2</v>
      </c>
    </row>
    <row r="19" spans="1:34" x14ac:dyDescent="0.25">
      <c r="A19" s="164"/>
      <c r="C19" s="178" t="s">
        <v>26</v>
      </c>
      <c r="D19" s="134" t="s">
        <v>8</v>
      </c>
      <c r="E19" s="98">
        <f t="shared" si="0"/>
        <v>37008065.541040979</v>
      </c>
      <c r="F19" s="53">
        <v>5109537.3069178294</v>
      </c>
      <c r="G19" s="57">
        <v>4881576.5356440172</v>
      </c>
      <c r="H19" s="57">
        <v>4609402.7159239836</v>
      </c>
      <c r="I19" s="57">
        <v>4286511.1205607057</v>
      </c>
      <c r="J19" s="57">
        <v>3897224.6674298719</v>
      </c>
      <c r="K19" s="57">
        <v>3441699.4414391313</v>
      </c>
      <c r="L19" s="57">
        <v>2929017.2361333575</v>
      </c>
      <c r="M19" s="57">
        <v>2386076.5006939773</v>
      </c>
      <c r="N19" s="57">
        <v>1844669.9523545203</v>
      </c>
      <c r="O19" s="57">
        <v>1340371.8559500885</v>
      </c>
      <c r="P19" s="57">
        <v>925347.65964162885</v>
      </c>
      <c r="Q19" s="57">
        <v>650755.36500497954</v>
      </c>
      <c r="R19" s="57">
        <v>372760.98279285652</v>
      </c>
      <c r="S19" s="57">
        <v>194087.001467283</v>
      </c>
      <c r="T19" s="57">
        <v>72269.255250690578</v>
      </c>
      <c r="U19" s="57">
        <v>35660.729629141933</v>
      </c>
      <c r="V19" s="57">
        <v>16827.132150809382</v>
      </c>
      <c r="W19" s="57">
        <v>8267.750356856026</v>
      </c>
      <c r="X19" s="57">
        <v>3973.1969173249768</v>
      </c>
      <c r="Y19" s="57">
        <v>1518.7213258802294</v>
      </c>
      <c r="Z19" s="57">
        <v>384.84794280288838</v>
      </c>
      <c r="AA19" s="57">
        <v>97.641155263093452</v>
      </c>
      <c r="AB19" s="57">
        <v>22.526203244857584</v>
      </c>
      <c r="AC19" s="61">
        <v>5.398154743508921</v>
      </c>
      <c r="AE19" s="181" t="s">
        <v>26</v>
      </c>
      <c r="AF19" s="30" t="s">
        <v>8</v>
      </c>
      <c r="AG19" s="133">
        <v>4.4999999999999997E-3</v>
      </c>
      <c r="AH19" s="133">
        <v>3.668997117607864E-2</v>
      </c>
    </row>
    <row r="20" spans="1:34" x14ac:dyDescent="0.25">
      <c r="A20" s="164"/>
      <c r="C20" s="179"/>
      <c r="D20" s="135" t="s">
        <v>9</v>
      </c>
      <c r="E20" s="103">
        <f t="shared" si="0"/>
        <v>29758243.202299219</v>
      </c>
      <c r="F20" s="54">
        <v>4002596.1577060753</v>
      </c>
      <c r="G20" s="136">
        <v>3841840.9427001523</v>
      </c>
      <c r="H20" s="136">
        <v>3644326.5649197162</v>
      </c>
      <c r="I20" s="136">
        <v>3404432.5266871881</v>
      </c>
      <c r="J20" s="136">
        <v>3109135.471138054</v>
      </c>
      <c r="K20" s="136">
        <v>2757886.1655502962</v>
      </c>
      <c r="L20" s="136">
        <v>2357331.9904438052</v>
      </c>
      <c r="M20" s="136">
        <v>1928658.369819758</v>
      </c>
      <c r="N20" s="136">
        <v>1497403.6043592701</v>
      </c>
      <c r="O20" s="136">
        <v>1092628.0100766085</v>
      </c>
      <c r="P20" s="136">
        <v>757454.90513001091</v>
      </c>
      <c r="Q20" s="136">
        <v>534875.65976115479</v>
      </c>
      <c r="R20" s="136">
        <v>380397.24867701216</v>
      </c>
      <c r="S20" s="136">
        <v>241088.84955632652</v>
      </c>
      <c r="T20" s="136">
        <v>109407.30264919173</v>
      </c>
      <c r="U20" s="136">
        <v>54196.73862952675</v>
      </c>
      <c r="V20" s="136">
        <v>25964.313002880255</v>
      </c>
      <c r="W20" s="136">
        <v>12478.226569791335</v>
      </c>
      <c r="X20" s="136">
        <v>4309.3990993230818</v>
      </c>
      <c r="Y20" s="136">
        <v>1355.1253488322332</v>
      </c>
      <c r="Z20" s="136">
        <v>363.74973885539094</v>
      </c>
      <c r="AA20" s="136">
        <v>88.976482829695229</v>
      </c>
      <c r="AB20" s="136">
        <v>18.644065290416492</v>
      </c>
      <c r="AC20" s="62">
        <v>4.2601872734434343</v>
      </c>
      <c r="AE20" s="182"/>
      <c r="AF20" s="30" t="s">
        <v>9</v>
      </c>
      <c r="AG20" s="133">
        <v>4.4999999999999997E-3</v>
      </c>
      <c r="AH20" s="133">
        <v>7.4094281102720511E-2</v>
      </c>
    </row>
    <row r="21" spans="1:34" x14ac:dyDescent="0.25">
      <c r="A21" s="164"/>
      <c r="C21" s="180"/>
      <c r="D21" s="137" t="s">
        <v>10</v>
      </c>
      <c r="E21" s="138">
        <f t="shared" si="0"/>
        <v>694219.90994966717</v>
      </c>
      <c r="F21" s="139">
        <v>92113.125158861949</v>
      </c>
      <c r="G21" s="140">
        <v>88183.340254569019</v>
      </c>
      <c r="H21" s="140">
        <v>83435.0576776245</v>
      </c>
      <c r="I21" s="140">
        <v>77745.714747331396</v>
      </c>
      <c r="J21" s="140">
        <v>70825.196408661242</v>
      </c>
      <c r="K21" s="140">
        <v>62669.540303399575</v>
      </c>
      <c r="L21" s="140">
        <v>53437.758462427206</v>
      </c>
      <c r="M21" s="140">
        <v>43615.921175331394</v>
      </c>
      <c r="N21" s="140">
        <v>33783.567459953614</v>
      </c>
      <c r="O21" s="140">
        <v>24594.056975783453</v>
      </c>
      <c r="P21" s="140">
        <v>17010.608813798393</v>
      </c>
      <c r="Q21" s="140">
        <v>11984.91244671017</v>
      </c>
      <c r="R21" s="140">
        <v>15383.476147091373</v>
      </c>
      <c r="S21" s="140">
        <v>8884.0941043514922</v>
      </c>
      <c r="T21" s="140">
        <v>5623.0420469313058</v>
      </c>
      <c r="U21" s="140">
        <v>2781.3619259383831</v>
      </c>
      <c r="V21" s="140">
        <v>1323.4467573306074</v>
      </c>
      <c r="W21" s="140">
        <v>423.38728421729309</v>
      </c>
      <c r="X21" s="140">
        <v>256.1627634014863</v>
      </c>
      <c r="Y21" s="140">
        <v>119.74361144635262</v>
      </c>
      <c r="Z21" s="140">
        <v>23.152505618297297</v>
      </c>
      <c r="AA21" s="140">
        <v>2.4558707545450966</v>
      </c>
      <c r="AB21" s="140">
        <v>0.67087296813451847</v>
      </c>
      <c r="AC21" s="141">
        <v>0.11617516613177105</v>
      </c>
      <c r="AE21" s="183"/>
      <c r="AF21" s="30" t="s">
        <v>10</v>
      </c>
      <c r="AG21" s="133">
        <v>4.4999999999999997E-3</v>
      </c>
      <c r="AH21" s="133">
        <v>1.2551113647327109E-2</v>
      </c>
    </row>
    <row r="22" spans="1:34" x14ac:dyDescent="0.25">
      <c r="A22" s="164"/>
      <c r="C22" s="178" t="s">
        <v>28</v>
      </c>
      <c r="D22" s="134" t="s">
        <v>8</v>
      </c>
      <c r="E22" s="98">
        <f t="shared" si="0"/>
        <v>158712.19911713342</v>
      </c>
      <c r="F22" s="53">
        <v>34435.574891583034</v>
      </c>
      <c r="G22" s="57">
        <v>34319.786947423519</v>
      </c>
      <c r="H22" s="57">
        <v>30199.554979986489</v>
      </c>
      <c r="I22" s="57">
        <v>23537.838092403999</v>
      </c>
      <c r="J22" s="57">
        <v>16285.960945658175</v>
      </c>
      <c r="K22" s="57">
        <v>10015.727651596515</v>
      </c>
      <c r="L22" s="57">
        <v>5471.4192007418615</v>
      </c>
      <c r="M22" s="57">
        <v>2655.6024891965153</v>
      </c>
      <c r="N22" s="57">
        <v>1142.9795285767184</v>
      </c>
      <c r="O22" s="57">
        <v>434.86395478959946</v>
      </c>
      <c r="P22" s="57">
        <v>148.78931238775058</v>
      </c>
      <c r="Q22" s="57">
        <v>49.393042572153789</v>
      </c>
      <c r="R22" s="57">
        <v>11.928250186934086</v>
      </c>
      <c r="S22" s="57">
        <v>2.3841730362447029</v>
      </c>
      <c r="T22" s="57">
        <v>0.33223407619164619</v>
      </c>
      <c r="U22" s="57">
        <v>5.0048247709865532E-2</v>
      </c>
      <c r="V22" s="57">
        <v>1.0864572007102379E-2</v>
      </c>
      <c r="W22" s="57">
        <v>2.0736202445150271E-3</v>
      </c>
      <c r="X22" s="57">
        <v>3.7337459912037863E-4</v>
      </c>
      <c r="Y22" s="57">
        <v>5.762423719024208E-5</v>
      </c>
      <c r="Z22" s="57">
        <v>5.4789251865523848E-6</v>
      </c>
      <c r="AA22" s="57">
        <v>0</v>
      </c>
      <c r="AB22" s="57">
        <v>0</v>
      </c>
      <c r="AC22" s="61">
        <v>0</v>
      </c>
      <c r="AE22" s="181" t="s">
        <v>28</v>
      </c>
      <c r="AF22" s="30" t="s">
        <v>8</v>
      </c>
      <c r="AG22" s="133">
        <v>4.4999999999999997E-3</v>
      </c>
      <c r="AH22" s="133">
        <v>3.668997117607864E-2</v>
      </c>
    </row>
    <row r="23" spans="1:34" x14ac:dyDescent="0.25">
      <c r="A23" s="164"/>
      <c r="C23" s="179"/>
      <c r="D23" s="135" t="s">
        <v>9</v>
      </c>
      <c r="E23" s="103">
        <f t="shared" si="0"/>
        <v>12280808.97387686</v>
      </c>
      <c r="F23" s="54">
        <v>3271379.6147003481</v>
      </c>
      <c r="G23" s="136">
        <v>2904886.6397554614</v>
      </c>
      <c r="H23" s="136">
        <v>2306416.9930793778</v>
      </c>
      <c r="I23" s="136">
        <v>1638664.7587994235</v>
      </c>
      <c r="J23" s="136">
        <v>1042263.5379091977</v>
      </c>
      <c r="K23" s="136">
        <v>593404.93935802742</v>
      </c>
      <c r="L23" s="136">
        <v>301910.94571758353</v>
      </c>
      <c r="M23" s="136">
        <v>137181.40232832631</v>
      </c>
      <c r="N23" s="136">
        <v>55523.272561837599</v>
      </c>
      <c r="O23" s="136">
        <v>19943.760685178087</v>
      </c>
      <c r="P23" s="136">
        <v>6464.8379529716203</v>
      </c>
      <c r="Q23" s="136">
        <v>2039.5482483538242</v>
      </c>
      <c r="R23" s="136">
        <v>563.74468848298625</v>
      </c>
      <c r="S23" s="136">
        <v>135.53401336563621</v>
      </c>
      <c r="T23" s="136">
        <v>23.651902090786077</v>
      </c>
      <c r="U23" s="136">
        <v>4.7545835324371684</v>
      </c>
      <c r="V23" s="136">
        <v>0.86838086753345811</v>
      </c>
      <c r="W23" s="136">
        <v>0.1430933943813375</v>
      </c>
      <c r="X23" s="136">
        <v>2.2674705842258565E-2</v>
      </c>
      <c r="Y23" s="136">
        <v>3.1254852968558289E-3</v>
      </c>
      <c r="Z23" s="136">
        <v>3.1884929632484678E-4</v>
      </c>
      <c r="AA23" s="136">
        <v>0</v>
      </c>
      <c r="AB23" s="136">
        <v>0</v>
      </c>
      <c r="AC23" s="62">
        <v>0</v>
      </c>
      <c r="AE23" s="182"/>
      <c r="AF23" s="30" t="s">
        <v>9</v>
      </c>
      <c r="AG23" s="133">
        <v>4.4999999999999997E-3</v>
      </c>
      <c r="AH23" s="133">
        <v>7.4094281102720511E-2</v>
      </c>
    </row>
    <row r="24" spans="1:34" x14ac:dyDescent="0.25">
      <c r="A24" s="164"/>
      <c r="C24" s="180"/>
      <c r="D24" s="137" t="s">
        <v>10</v>
      </c>
      <c r="E24" s="138">
        <f t="shared" si="0"/>
        <v>517086.68957492104</v>
      </c>
      <c r="F24" s="139">
        <v>137742.29956633048</v>
      </c>
      <c r="G24" s="140">
        <v>122311.01641075629</v>
      </c>
      <c r="H24" s="140">
        <v>97112.294445447507</v>
      </c>
      <c r="I24" s="140">
        <v>68996.410896817848</v>
      </c>
      <c r="J24" s="140">
        <v>43884.780543545181</v>
      </c>
      <c r="K24" s="140">
        <v>24985.47113086432</v>
      </c>
      <c r="L24" s="140">
        <v>12712.039819687729</v>
      </c>
      <c r="M24" s="140">
        <v>5776.0590454032135</v>
      </c>
      <c r="N24" s="140">
        <v>2337.8220026036888</v>
      </c>
      <c r="O24" s="140">
        <v>839.73729200749858</v>
      </c>
      <c r="P24" s="140">
        <v>272.20370328301567</v>
      </c>
      <c r="Q24" s="140">
        <v>85.87571572016104</v>
      </c>
      <c r="R24" s="140">
        <v>23.736618462441534</v>
      </c>
      <c r="S24" s="140">
        <v>5.7066952996057365</v>
      </c>
      <c r="T24" s="140">
        <v>0.99586956171730867</v>
      </c>
      <c r="U24" s="140">
        <v>0.20019299083945974</v>
      </c>
      <c r="V24" s="140">
        <v>3.3709090333823404E-2</v>
      </c>
      <c r="W24" s="140">
        <v>5.0854686652368718E-3</v>
      </c>
      <c r="X24" s="140">
        <v>7.3168509337710925E-4</v>
      </c>
      <c r="Y24" s="140">
        <v>9.0658182931691888E-5</v>
      </c>
      <c r="Z24" s="140">
        <v>9.2371961822866853E-6</v>
      </c>
      <c r="AA24" s="140">
        <v>0</v>
      </c>
      <c r="AB24" s="140">
        <v>0</v>
      </c>
      <c r="AC24" s="141">
        <v>0</v>
      </c>
      <c r="AE24" s="183"/>
      <c r="AF24" s="30" t="s">
        <v>10</v>
      </c>
      <c r="AG24" s="133">
        <v>4.4999999999999997E-3</v>
      </c>
      <c r="AH24" s="133">
        <v>1.2551113647327109E-2</v>
      </c>
    </row>
    <row r="25" spans="1:34" x14ac:dyDescent="0.25">
      <c r="A25" s="164"/>
      <c r="C25" s="178" t="s">
        <v>32</v>
      </c>
      <c r="D25" s="135" t="s">
        <v>9</v>
      </c>
      <c r="E25" s="103">
        <f t="shared" si="0"/>
        <v>3211382.6310196365</v>
      </c>
      <c r="F25" s="54">
        <v>329919.47509886738</v>
      </c>
      <c r="G25" s="136">
        <v>347520.55684578617</v>
      </c>
      <c r="H25" s="136">
        <v>361487.42901151517</v>
      </c>
      <c r="I25" s="136">
        <v>370053.04182703292</v>
      </c>
      <c r="J25" s="136">
        <v>370761.41575404786</v>
      </c>
      <c r="K25" s="136">
        <v>361496.26973517903</v>
      </c>
      <c r="L25" s="136">
        <v>323015.31412382767</v>
      </c>
      <c r="M25" s="136">
        <v>270552.17550998635</v>
      </c>
      <c r="N25" s="136">
        <v>207594.6242892103</v>
      </c>
      <c r="O25" s="136">
        <v>137672.94630194432</v>
      </c>
      <c r="P25" s="136">
        <v>77736.59843125139</v>
      </c>
      <c r="Q25" s="136">
        <v>36402.989611629208</v>
      </c>
      <c r="R25" s="136">
        <v>14768.047546501979</v>
      </c>
      <c r="S25" s="136">
        <v>2401.7469328557354</v>
      </c>
      <c r="T25" s="136">
        <v>0</v>
      </c>
      <c r="U25" s="136">
        <v>0</v>
      </c>
      <c r="V25" s="136">
        <v>0</v>
      </c>
      <c r="W25" s="136">
        <v>0</v>
      </c>
      <c r="X25" s="136">
        <v>0</v>
      </c>
      <c r="Y25" s="136">
        <v>0</v>
      </c>
      <c r="Z25" s="136">
        <v>0</v>
      </c>
      <c r="AA25" s="136">
        <v>0</v>
      </c>
      <c r="AB25" s="136">
        <v>0</v>
      </c>
      <c r="AC25" s="62">
        <v>0</v>
      </c>
      <c r="AE25" s="181" t="s">
        <v>4</v>
      </c>
      <c r="AF25" s="30" t="s">
        <v>9</v>
      </c>
      <c r="AG25" s="133">
        <v>1.7191756439091588E-2</v>
      </c>
      <c r="AH25" s="133">
        <v>1.7191756439091588E-2</v>
      </c>
    </row>
    <row r="26" spans="1:34" x14ac:dyDescent="0.25">
      <c r="A26" s="164"/>
      <c r="C26" s="180"/>
      <c r="D26" s="137" t="s">
        <v>10</v>
      </c>
      <c r="E26" s="138">
        <f t="shared" si="0"/>
        <v>65521.200092660634</v>
      </c>
      <c r="F26" s="139">
        <v>6733.0505122217828</v>
      </c>
      <c r="G26" s="140">
        <v>7091.8135517440824</v>
      </c>
      <c r="H26" s="140">
        <v>7376.3741404195771</v>
      </c>
      <c r="I26" s="140">
        <v>7550.6907268236782</v>
      </c>
      <c r="J26" s="140">
        <v>7564.6743948592393</v>
      </c>
      <c r="K26" s="140">
        <v>7375.1790740883062</v>
      </c>
      <c r="L26" s="140">
        <v>6589.6893546044539</v>
      </c>
      <c r="M26" s="140">
        <v>5519.0709506199764</v>
      </c>
      <c r="N26" s="140">
        <v>4234.5201622870673</v>
      </c>
      <c r="O26" s="140">
        <v>2808.0827481720016</v>
      </c>
      <c r="P26" s="140">
        <v>1585.4774076831084</v>
      </c>
      <c r="Q26" s="140">
        <v>742.41176294404227</v>
      </c>
      <c r="R26" s="140">
        <v>301.183428158433</v>
      </c>
      <c r="S26" s="140">
        <v>48.981878034878434</v>
      </c>
      <c r="T26" s="140">
        <v>0</v>
      </c>
      <c r="U26" s="140">
        <v>0</v>
      </c>
      <c r="V26" s="140">
        <v>0</v>
      </c>
      <c r="W26" s="140">
        <v>0</v>
      </c>
      <c r="X26" s="140">
        <v>0</v>
      </c>
      <c r="Y26" s="140">
        <v>0</v>
      </c>
      <c r="Z26" s="140">
        <v>0</v>
      </c>
      <c r="AA26" s="140">
        <v>0</v>
      </c>
      <c r="AB26" s="140">
        <v>0</v>
      </c>
      <c r="AC26" s="141">
        <v>0</v>
      </c>
      <c r="AE26" s="183"/>
      <c r="AF26" s="30" t="s">
        <v>10</v>
      </c>
      <c r="AG26" s="133">
        <v>1.7191756439091588E-2</v>
      </c>
      <c r="AH26" s="133">
        <v>1.7191756439091588E-2</v>
      </c>
    </row>
    <row r="27" spans="1:34" x14ac:dyDescent="0.25">
      <c r="AG27" s="1" t="s">
        <v>216</v>
      </c>
    </row>
    <row r="28" spans="1:34" x14ac:dyDescent="0.25">
      <c r="C28" s="2" t="s">
        <v>198</v>
      </c>
      <c r="E28" s="131"/>
      <c r="F28" s="2" t="s">
        <v>166</v>
      </c>
    </row>
    <row r="29" spans="1:34" x14ac:dyDescent="0.25">
      <c r="C29" s="51" t="s">
        <v>30</v>
      </c>
      <c r="D29" s="51" t="s">
        <v>120</v>
      </c>
      <c r="E29" s="51" t="s">
        <v>7</v>
      </c>
      <c r="F29" s="51" t="s">
        <v>169</v>
      </c>
      <c r="G29" s="51" t="s">
        <v>170</v>
      </c>
      <c r="H29" s="51" t="s">
        <v>171</v>
      </c>
      <c r="I29" s="51" t="s">
        <v>172</v>
      </c>
      <c r="J29" s="51" t="s">
        <v>173</v>
      </c>
      <c r="K29" s="51" t="s">
        <v>174</v>
      </c>
      <c r="L29" s="51" t="s">
        <v>175</v>
      </c>
      <c r="M29" s="51" t="s">
        <v>176</v>
      </c>
      <c r="N29" s="51" t="s">
        <v>177</v>
      </c>
      <c r="O29" s="51" t="s">
        <v>178</v>
      </c>
      <c r="P29" s="51" t="s">
        <v>179</v>
      </c>
      <c r="Q29" s="51" t="s">
        <v>180</v>
      </c>
      <c r="R29" s="51" t="s">
        <v>181</v>
      </c>
      <c r="S29" s="51" t="s">
        <v>182</v>
      </c>
      <c r="T29" s="51" t="s">
        <v>183</v>
      </c>
      <c r="U29" s="51" t="s">
        <v>184</v>
      </c>
      <c r="V29" s="51" t="s">
        <v>185</v>
      </c>
      <c r="W29" s="51" t="s">
        <v>186</v>
      </c>
      <c r="X29" s="51" t="s">
        <v>187</v>
      </c>
      <c r="Y29" s="51" t="s">
        <v>188</v>
      </c>
      <c r="Z29" s="51" t="s">
        <v>189</v>
      </c>
      <c r="AA29" s="51" t="s">
        <v>190</v>
      </c>
      <c r="AB29" s="51" t="s">
        <v>191</v>
      </c>
      <c r="AC29" s="51" t="s">
        <v>192</v>
      </c>
    </row>
    <row r="30" spans="1:34" ht="15" customHeight="1" x14ac:dyDescent="0.25">
      <c r="A30" s="176" t="s">
        <v>13</v>
      </c>
      <c r="C30" s="126" t="s">
        <v>25</v>
      </c>
      <c r="D30" s="127" t="s">
        <v>8</v>
      </c>
      <c r="E30" s="128">
        <f>SUM(F30:AC30)</f>
        <v>11.422261719908057</v>
      </c>
      <c r="F30" s="129">
        <f t="shared" ref="F30:P30" si="1">F15*$AG$15*$AF$6/10^9</f>
        <v>1.515402304887145</v>
      </c>
      <c r="G30" s="130">
        <f t="shared" si="1"/>
        <v>1.4808408469880652</v>
      </c>
      <c r="H30" s="130">
        <f t="shared" si="1"/>
        <v>1.4474839004221292</v>
      </c>
      <c r="I30" s="130">
        <f t="shared" si="1"/>
        <v>1.4084793763723507</v>
      </c>
      <c r="J30" s="130">
        <f t="shared" si="1"/>
        <v>1.3535415989414088</v>
      </c>
      <c r="K30" s="130">
        <f t="shared" si="1"/>
        <v>1.2676489000881332</v>
      </c>
      <c r="L30" s="130">
        <f t="shared" si="1"/>
        <v>1.124807896235138</v>
      </c>
      <c r="M30" s="130">
        <f t="shared" si="1"/>
        <v>0.89346229825015067</v>
      </c>
      <c r="N30" s="130">
        <f t="shared" si="1"/>
        <v>0.57440772000810125</v>
      </c>
      <c r="O30" s="130">
        <f t="shared" si="1"/>
        <v>0.25355720205005872</v>
      </c>
      <c r="P30" s="130">
        <f t="shared" si="1"/>
        <v>6.0791093877591594E-2</v>
      </c>
      <c r="Q30" s="130">
        <f t="shared" ref="Q30:AC30" si="2">Q15*$AH$15*$AF$6/10^9</f>
        <v>4.0896242985254176E-2</v>
      </c>
      <c r="R30" s="130">
        <f t="shared" si="2"/>
        <v>9.395234299363806E-4</v>
      </c>
      <c r="S30" s="130">
        <f t="shared" si="2"/>
        <v>2.8148741383957223E-6</v>
      </c>
      <c r="T30" s="130">
        <f t="shared" si="2"/>
        <v>4.9845321713626385E-10</v>
      </c>
      <c r="U30" s="130">
        <f t="shared" si="2"/>
        <v>1.9562225218760375E-15</v>
      </c>
      <c r="V30" s="130">
        <f t="shared" si="2"/>
        <v>4.8068985770224273E-23</v>
      </c>
      <c r="W30" s="130">
        <f t="shared" si="2"/>
        <v>1.5638968103025019E-33</v>
      </c>
      <c r="X30" s="130">
        <f t="shared" si="2"/>
        <v>1.065202197344965E-47</v>
      </c>
      <c r="Y30" s="130">
        <f t="shared" si="2"/>
        <v>1.4476949887325511E-66</v>
      </c>
      <c r="Z30" s="130">
        <f t="shared" si="2"/>
        <v>2.8311770809201027E-91</v>
      </c>
      <c r="AA30" s="130">
        <f t="shared" si="2"/>
        <v>2.8910301402639819E-123</v>
      </c>
      <c r="AB30" s="130">
        <f t="shared" si="2"/>
        <v>5.2122655775184865E-164</v>
      </c>
      <c r="AC30" s="132">
        <f t="shared" si="2"/>
        <v>2.5379527162992822E-215</v>
      </c>
    </row>
    <row r="31" spans="1:34" x14ac:dyDescent="0.25">
      <c r="A31" s="177"/>
      <c r="C31" s="178" t="s">
        <v>27</v>
      </c>
      <c r="D31" s="134" t="s">
        <v>8</v>
      </c>
      <c r="E31" s="98">
        <f t="shared" ref="E31:E41" si="3">SUM(F31:AC31)</f>
        <v>6.2637173255781589</v>
      </c>
      <c r="F31" s="53">
        <f t="shared" ref="F31:P31" si="4">F16*$AG$16*$AF$7/10^9</f>
        <v>0.55383822593772081</v>
      </c>
      <c r="G31" s="57">
        <f t="shared" si="4"/>
        <v>0.53710042833649663</v>
      </c>
      <c r="H31" s="57">
        <f t="shared" si="4"/>
        <v>0.51280927963184331</v>
      </c>
      <c r="I31" s="57">
        <f t="shared" si="4"/>
        <v>0.48266615250665579</v>
      </c>
      <c r="J31" s="57">
        <f t="shared" si="4"/>
        <v>0.44700362427071388</v>
      </c>
      <c r="K31" s="57">
        <f t="shared" si="4"/>
        <v>0.40700271614686628</v>
      </c>
      <c r="L31" s="57">
        <f t="shared" si="4"/>
        <v>0.37261775576958406</v>
      </c>
      <c r="M31" s="57">
        <f t="shared" si="4"/>
        <v>0.33399224217397594</v>
      </c>
      <c r="N31" s="57">
        <f t="shared" si="4"/>
        <v>0.29225646583825116</v>
      </c>
      <c r="O31" s="57">
        <f t="shared" si="4"/>
        <v>0.24867311301861936</v>
      </c>
      <c r="P31" s="57">
        <f t="shared" si="4"/>
        <v>0.20917266477294358</v>
      </c>
      <c r="Q31" s="57">
        <f t="shared" ref="Q31:AC31" si="5">Q16*$AH$16*$AF$7/10^9</f>
        <v>0.41815881912184338</v>
      </c>
      <c r="R31" s="57">
        <f t="shared" si="5"/>
        <v>0.33962522603024653</v>
      </c>
      <c r="S31" s="57">
        <f t="shared" si="5"/>
        <v>0.2627016962731048</v>
      </c>
      <c r="T31" s="57">
        <f t="shared" si="5"/>
        <v>0.15876151414437709</v>
      </c>
      <c r="U31" s="57">
        <f t="shared" si="5"/>
        <v>0.12334724228987252</v>
      </c>
      <c r="V31" s="57">
        <f t="shared" si="5"/>
        <v>0.1056584454094017</v>
      </c>
      <c r="W31" s="57">
        <f t="shared" si="5"/>
        <v>0.10916906415688409</v>
      </c>
      <c r="X31" s="57">
        <f t="shared" si="5"/>
        <v>9.3636388035804471E-2</v>
      </c>
      <c r="Y31" s="57">
        <f t="shared" si="5"/>
        <v>8.4434094900570481E-2</v>
      </c>
      <c r="Z31" s="57">
        <f t="shared" si="5"/>
        <v>6.093488408422449E-2</v>
      </c>
      <c r="AA31" s="57">
        <f t="shared" si="5"/>
        <v>4.8118384731272779E-2</v>
      </c>
      <c r="AB31" s="57">
        <f t="shared" si="5"/>
        <v>3.3853106906026477E-2</v>
      </c>
      <c r="AC31" s="61">
        <f t="shared" si="5"/>
        <v>2.8185791090858277E-2</v>
      </c>
    </row>
    <row r="32" spans="1:34" x14ac:dyDescent="0.25">
      <c r="A32" s="177"/>
      <c r="C32" s="179"/>
      <c r="D32" s="135" t="s">
        <v>9</v>
      </c>
      <c r="E32" s="103">
        <f t="shared" si="3"/>
        <v>6.91345429476105</v>
      </c>
      <c r="F32" s="54">
        <f t="shared" ref="F32:P32" si="6">F17*$AG$17*$AF$7/10^9</f>
        <v>0.56873363054729287</v>
      </c>
      <c r="G32" s="58">
        <f t="shared" si="6"/>
        <v>0.55154567213038674</v>
      </c>
      <c r="H32" s="58">
        <f t="shared" si="6"/>
        <v>0.52660121624785783</v>
      </c>
      <c r="I32" s="58">
        <f t="shared" si="6"/>
        <v>0.49564739377211531</v>
      </c>
      <c r="J32" s="58">
        <f t="shared" si="6"/>
        <v>0.45902572663496238</v>
      </c>
      <c r="K32" s="58">
        <f t="shared" si="6"/>
        <v>0.41794899946621916</v>
      </c>
      <c r="L32" s="58">
        <f t="shared" si="6"/>
        <v>0.38263926020348454</v>
      </c>
      <c r="M32" s="58">
        <f t="shared" si="6"/>
        <v>0.34297491861386259</v>
      </c>
      <c r="N32" s="58">
        <f t="shared" si="6"/>
        <v>0.30011666418597904</v>
      </c>
      <c r="O32" s="58">
        <f t="shared" si="6"/>
        <v>0.2553611429531053</v>
      </c>
      <c r="P32" s="58">
        <f t="shared" si="6"/>
        <v>0.21479833546365834</v>
      </c>
      <c r="Q32" s="58">
        <f t="shared" ref="Q32:AC32" si="7">Q17*$AH$17*$AF$7/10^9</f>
        <v>0.64603233942236693</v>
      </c>
      <c r="R32" s="58">
        <f t="shared" si="7"/>
        <v>0.5247022644648297</v>
      </c>
      <c r="S32" s="58">
        <f t="shared" si="7"/>
        <v>0.40585964866159313</v>
      </c>
      <c r="T32" s="58">
        <f t="shared" si="7"/>
        <v>0.24527779327558241</v>
      </c>
      <c r="U32" s="58">
        <f t="shared" si="7"/>
        <v>0.19056469421156663</v>
      </c>
      <c r="V32" s="58">
        <f t="shared" si="7"/>
        <v>0.1267789002116784</v>
      </c>
      <c r="W32" s="58">
        <f t="shared" si="7"/>
        <v>0.10169560344638176</v>
      </c>
      <c r="X32" s="58">
        <f t="shared" si="7"/>
        <v>6.6950146542819167E-2</v>
      </c>
      <c r="Y32" s="58">
        <f t="shared" si="7"/>
        <v>4.5306261637630456E-2</v>
      </c>
      <c r="Z32" s="58">
        <f t="shared" si="7"/>
        <v>2.358455313245239E-2</v>
      </c>
      <c r="AA32" s="58">
        <f t="shared" si="7"/>
        <v>1.2505551297370366E-2</v>
      </c>
      <c r="AB32" s="58">
        <f t="shared" si="7"/>
        <v>5.093139227596904E-3</v>
      </c>
      <c r="AC32" s="62">
        <f t="shared" si="7"/>
        <v>3.7104390102560459E-3</v>
      </c>
    </row>
    <row r="33" spans="1:29" x14ac:dyDescent="0.25">
      <c r="A33" s="177"/>
      <c r="C33" s="180"/>
      <c r="D33" s="137" t="s">
        <v>10</v>
      </c>
      <c r="E33" s="138">
        <f t="shared" si="3"/>
        <v>2.0165777660961193</v>
      </c>
      <c r="F33" s="139">
        <f t="shared" ref="F33:P33" si="8">F18*$AG$18*$AF$7/10^9</f>
        <v>0.2302017076024756</v>
      </c>
      <c r="G33" s="140">
        <f t="shared" si="8"/>
        <v>0.22324467681468041</v>
      </c>
      <c r="H33" s="140">
        <f t="shared" si="8"/>
        <v>0.21314811133841868</v>
      </c>
      <c r="I33" s="140">
        <f t="shared" si="8"/>
        <v>0.2006191831934753</v>
      </c>
      <c r="J33" s="140">
        <f t="shared" si="8"/>
        <v>0.1857961274474848</v>
      </c>
      <c r="K33" s="140">
        <f t="shared" si="8"/>
        <v>0.16916983311727921</v>
      </c>
      <c r="L33" s="140">
        <f t="shared" si="8"/>
        <v>0.15487779579664848</v>
      </c>
      <c r="M33" s="140">
        <f t="shared" si="8"/>
        <v>0.13882318134370628</v>
      </c>
      <c r="N33" s="140">
        <f t="shared" si="8"/>
        <v>0.12147579264670581</v>
      </c>
      <c r="O33" s="140">
        <f t="shared" si="8"/>
        <v>0.10336046262387596</v>
      </c>
      <c r="P33" s="140">
        <f t="shared" si="8"/>
        <v>8.694218340195696E-2</v>
      </c>
      <c r="Q33" s="140">
        <f t="shared" ref="Q33:AC33" si="9">Q18*$AH$18*$AF$7/10^9</f>
        <v>4.8025638428264843E-2</v>
      </c>
      <c r="R33" s="140">
        <f t="shared" si="9"/>
        <v>3.9006036846717128E-2</v>
      </c>
      <c r="S33" s="140">
        <f t="shared" si="9"/>
        <v>3.0171351416667842E-2</v>
      </c>
      <c r="T33" s="140">
        <f t="shared" si="9"/>
        <v>1.8233797126732468E-2</v>
      </c>
      <c r="U33" s="140">
        <f t="shared" si="9"/>
        <v>1.4166459700114346E-2</v>
      </c>
      <c r="V33" s="140">
        <f t="shared" si="9"/>
        <v>1.0209341722758543E-2</v>
      </c>
      <c r="W33" s="140">
        <f t="shared" si="9"/>
        <v>9.0082305714252256E-3</v>
      </c>
      <c r="X33" s="140">
        <f t="shared" si="9"/>
        <v>6.6604396839991071E-3</v>
      </c>
      <c r="Y33" s="140">
        <f t="shared" si="9"/>
        <v>5.2138147156307168E-3</v>
      </c>
      <c r="Z33" s="140">
        <f t="shared" si="9"/>
        <v>3.2836214010149691E-3</v>
      </c>
      <c r="AA33" s="140">
        <f t="shared" si="9"/>
        <v>2.2712743504065751E-3</v>
      </c>
      <c r="AB33" s="140">
        <f t="shared" si="9"/>
        <v>1.4031240369546817E-3</v>
      </c>
      <c r="AC33" s="141">
        <f t="shared" si="9"/>
        <v>1.2655807687246548E-3</v>
      </c>
    </row>
    <row r="34" spans="1:29" x14ac:dyDescent="0.25">
      <c r="A34" s="177"/>
      <c r="C34" s="178" t="s">
        <v>26</v>
      </c>
      <c r="D34" s="134" t="s">
        <v>8</v>
      </c>
      <c r="E34" s="98">
        <f t="shared" si="3"/>
        <v>2.4299835931922322</v>
      </c>
      <c r="F34" s="53">
        <f t="shared" ref="F34:P34" si="10">F19*$AG$19*$AF$8/10^9</f>
        <v>0.2657981307058655</v>
      </c>
      <c r="G34" s="57">
        <f t="shared" si="10"/>
        <v>0.25393961138420179</v>
      </c>
      <c r="H34" s="57">
        <f t="shared" si="10"/>
        <v>0.23978112928236561</v>
      </c>
      <c r="I34" s="57">
        <f t="shared" si="10"/>
        <v>0.22298430849156789</v>
      </c>
      <c r="J34" s="57">
        <f t="shared" si="10"/>
        <v>0.20273362719970189</v>
      </c>
      <c r="K34" s="57">
        <f t="shared" si="10"/>
        <v>0.1790372049436636</v>
      </c>
      <c r="L34" s="57">
        <f t="shared" si="10"/>
        <v>0.15236747662365727</v>
      </c>
      <c r="M34" s="57">
        <f t="shared" si="10"/>
        <v>0.1241236995661007</v>
      </c>
      <c r="N34" s="57">
        <f t="shared" si="10"/>
        <v>9.5959730921482134E-2</v>
      </c>
      <c r="O34" s="57">
        <f t="shared" si="10"/>
        <v>6.9726143946523586E-2</v>
      </c>
      <c r="P34" s="57">
        <f t="shared" si="10"/>
        <v>4.8136585254557537E-2</v>
      </c>
      <c r="Q34" s="57">
        <f t="shared" ref="Q34:AC34" si="11">Q19*$AH$19*$AF$8/10^9</f>
        <v>0.27600882095926182</v>
      </c>
      <c r="R34" s="57">
        <f t="shared" si="11"/>
        <v>0.15810137709657571</v>
      </c>
      <c r="S34" s="57">
        <f t="shared" si="11"/>
        <v>8.231929741845985E-2</v>
      </c>
      <c r="T34" s="57">
        <f t="shared" si="11"/>
        <v>3.0651997672265705E-2</v>
      </c>
      <c r="U34" s="57">
        <f t="shared" si="11"/>
        <v>1.5125001603960905E-2</v>
      </c>
      <c r="V34" s="57">
        <f t="shared" si="11"/>
        <v>7.1369936458918733E-3</v>
      </c>
      <c r="W34" s="57">
        <f t="shared" si="11"/>
        <v>3.5066511176037505E-3</v>
      </c>
      <c r="X34" s="57">
        <f t="shared" si="11"/>
        <v>1.685176113118098E-3</v>
      </c>
      <c r="Y34" s="57">
        <f t="shared" si="11"/>
        <v>6.4414448971724032E-4</v>
      </c>
      <c r="Z34" s="57">
        <f t="shared" si="11"/>
        <v>1.6322789277474476E-4</v>
      </c>
      <c r="AA34" s="57">
        <f t="shared" si="11"/>
        <v>4.1413135550654175E-5</v>
      </c>
      <c r="AB34" s="57">
        <f t="shared" si="11"/>
        <v>9.5541752441092278E-6</v>
      </c>
      <c r="AC34" s="61">
        <f t="shared" si="11"/>
        <v>2.2895521208651781E-6</v>
      </c>
    </row>
    <row r="35" spans="1:29" x14ac:dyDescent="0.25">
      <c r="A35" s="177"/>
      <c r="C35" s="179"/>
      <c r="D35" s="135" t="s">
        <v>9</v>
      </c>
      <c r="E35" s="103">
        <f t="shared" si="3"/>
        <v>2.6458165693872675</v>
      </c>
      <c r="F35" s="54">
        <f t="shared" ref="F35:P35" si="12">F20*$AG$20*$AF$8/10^9</f>
        <v>0.20821505212387001</v>
      </c>
      <c r="G35" s="58">
        <f t="shared" si="12"/>
        <v>0.19985256583926189</v>
      </c>
      <c r="H35" s="58">
        <f t="shared" si="12"/>
        <v>0.18957786790712364</v>
      </c>
      <c r="I35" s="58">
        <f t="shared" si="12"/>
        <v>0.17709858003826751</v>
      </c>
      <c r="J35" s="58">
        <f t="shared" si="12"/>
        <v>0.16173722720860156</v>
      </c>
      <c r="K35" s="58">
        <f t="shared" si="12"/>
        <v>0.1434652383319264</v>
      </c>
      <c r="L35" s="58">
        <f t="shared" si="12"/>
        <v>0.12262841014288674</v>
      </c>
      <c r="M35" s="58">
        <f t="shared" si="12"/>
        <v>0.1003288083980238</v>
      </c>
      <c r="N35" s="58">
        <f t="shared" si="12"/>
        <v>7.7894935498769219E-2</v>
      </c>
      <c r="O35" s="58">
        <f t="shared" si="12"/>
        <v>5.6838509084185175E-2</v>
      </c>
      <c r="P35" s="58">
        <f t="shared" si="12"/>
        <v>3.9402804164863164E-2</v>
      </c>
      <c r="Q35" s="58">
        <f t="shared" ref="Q35:AC35" si="13">Q20*$AH$20*$AF$8/10^9</f>
        <v>0.45813698977684092</v>
      </c>
      <c r="R35" s="58">
        <f t="shared" si="13"/>
        <v>0.32582161339347476</v>
      </c>
      <c r="S35" s="58">
        <f t="shared" si="13"/>
        <v>0.20649980568160192</v>
      </c>
      <c r="T35" s="58">
        <f t="shared" si="13"/>
        <v>9.3710624853796526E-2</v>
      </c>
      <c r="U35" s="58">
        <f t="shared" si="13"/>
        <v>4.6421126552180517E-2</v>
      </c>
      <c r="V35" s="58">
        <f t="shared" si="13"/>
        <v>2.2239210148532421E-2</v>
      </c>
      <c r="W35" s="58">
        <f t="shared" si="13"/>
        <v>1.0687974025571418E-2</v>
      </c>
      <c r="X35" s="58">
        <f t="shared" si="13"/>
        <v>3.6911291345590757E-3</v>
      </c>
      <c r="Y35" s="58">
        <f t="shared" si="13"/>
        <v>1.160705365358221E-3</v>
      </c>
      <c r="Z35" s="58">
        <f t="shared" si="13"/>
        <v>3.1156252364472148E-4</v>
      </c>
      <c r="AA35" s="58">
        <f t="shared" si="13"/>
        <v>7.6211017010439341E-5</v>
      </c>
      <c r="AB35" s="58">
        <f t="shared" si="13"/>
        <v>1.5969199183915868E-5</v>
      </c>
      <c r="AC35" s="62">
        <f t="shared" si="13"/>
        <v>3.6489777347739527E-6</v>
      </c>
    </row>
    <row r="36" spans="1:29" x14ac:dyDescent="0.25">
      <c r="A36" s="177"/>
      <c r="C36" s="180"/>
      <c r="D36" s="137" t="s">
        <v>10</v>
      </c>
      <c r="E36" s="138">
        <f t="shared" si="3"/>
        <v>4.0469597128142E-2</v>
      </c>
      <c r="F36" s="139">
        <f t="shared" ref="F36:P36" si="14">F21*$AG$21*$AF$8/10^9</f>
        <v>4.7917247707639976E-3</v>
      </c>
      <c r="G36" s="140">
        <f t="shared" si="14"/>
        <v>4.5872973600426803E-3</v>
      </c>
      <c r="H36" s="140">
        <f t="shared" si="14"/>
        <v>4.340291700390026E-3</v>
      </c>
      <c r="I36" s="140">
        <f t="shared" si="14"/>
        <v>4.0443320811561784E-3</v>
      </c>
      <c r="J36" s="140">
        <f t="shared" si="14"/>
        <v>3.6843267171785573E-3</v>
      </c>
      <c r="K36" s="140">
        <f t="shared" si="14"/>
        <v>3.2600694865828461E-3</v>
      </c>
      <c r="L36" s="140">
        <f t="shared" si="14"/>
        <v>2.7798321952154626E-3</v>
      </c>
      <c r="M36" s="140">
        <f t="shared" si="14"/>
        <v>2.2689002195407388E-3</v>
      </c>
      <c r="N36" s="140">
        <f t="shared" si="14"/>
        <v>1.7574211792667869E-3</v>
      </c>
      <c r="O36" s="140">
        <f t="shared" si="14"/>
        <v>1.2793828438802553E-3</v>
      </c>
      <c r="P36" s="140">
        <f t="shared" si="14"/>
        <v>8.8489187049379235E-4</v>
      </c>
      <c r="Q36" s="140">
        <f t="shared" ref="Q36:AC36" si="15">Q21*$AH$21*$AF$8/10^9</f>
        <v>1.7389014188674478E-3</v>
      </c>
      <c r="R36" s="140">
        <f t="shared" si="15"/>
        <v>2.2320019956953156E-3</v>
      </c>
      <c r="S36" s="140">
        <f t="shared" si="15"/>
        <v>1.2890009761939757E-3</v>
      </c>
      <c r="T36" s="140">
        <f t="shared" si="15"/>
        <v>8.1585208379592131E-4</v>
      </c>
      <c r="U36" s="140">
        <f t="shared" si="15"/>
        <v>4.0355023208582243E-4</v>
      </c>
      <c r="V36" s="140">
        <f t="shared" si="15"/>
        <v>1.9202004640004103E-4</v>
      </c>
      <c r="W36" s="140">
        <f t="shared" si="15"/>
        <v>6.1429631007273598E-5</v>
      </c>
      <c r="X36" s="140">
        <f t="shared" si="15"/>
        <v>3.7166879167492255E-5</v>
      </c>
      <c r="Y36" s="140">
        <f t="shared" si="15"/>
        <v>1.7373705212300612E-5</v>
      </c>
      <c r="Z36" s="140">
        <f t="shared" si="15"/>
        <v>3.3592172699638691E-6</v>
      </c>
      <c r="AA36" s="140">
        <f t="shared" si="15"/>
        <v>3.563244336261952E-7</v>
      </c>
      <c r="AB36" s="140">
        <f t="shared" si="15"/>
        <v>9.7337545130682558E-8</v>
      </c>
      <c r="AC36" s="141">
        <f t="shared" si="15"/>
        <v>1.6855956363632126E-8</v>
      </c>
    </row>
    <row r="37" spans="1:29" x14ac:dyDescent="0.25">
      <c r="A37" s="177"/>
      <c r="C37" s="178" t="s">
        <v>28</v>
      </c>
      <c r="D37" s="134" t="s">
        <v>8</v>
      </c>
      <c r="E37" s="98">
        <f t="shared" si="3"/>
        <v>5.0138781652542833E-2</v>
      </c>
      <c r="F37" s="53">
        <f t="shared" ref="F37:P37" si="16">F22*$AG$22*$AF$9/10^9</f>
        <v>1.0847206090848655E-2</v>
      </c>
      <c r="G37" s="57">
        <f t="shared" si="16"/>
        <v>1.0810732888438408E-2</v>
      </c>
      <c r="H37" s="57">
        <f t="shared" si="16"/>
        <v>9.5128598186957451E-3</v>
      </c>
      <c r="I37" s="57">
        <f t="shared" si="16"/>
        <v>7.4144189991072595E-3</v>
      </c>
      <c r="J37" s="57">
        <f t="shared" si="16"/>
        <v>5.1300776978823242E-3</v>
      </c>
      <c r="K37" s="57">
        <f t="shared" si="16"/>
        <v>3.1549542102529021E-3</v>
      </c>
      <c r="L37" s="57">
        <f t="shared" si="16"/>
        <v>1.7234970482336862E-3</v>
      </c>
      <c r="M37" s="57">
        <f t="shared" si="16"/>
        <v>8.3651478409690221E-4</v>
      </c>
      <c r="N37" s="57">
        <f t="shared" si="16"/>
        <v>3.6003855150166625E-4</v>
      </c>
      <c r="O37" s="57">
        <f t="shared" si="16"/>
        <v>1.3698214575872381E-4</v>
      </c>
      <c r="P37" s="57">
        <f t="shared" si="16"/>
        <v>4.6868633402141432E-5</v>
      </c>
      <c r="Q37" s="57">
        <f t="shared" ref="Q37:AC37" si="17">Q22*$AH$22*$AF$9/10^9</f>
        <v>1.2685605157898032E-4</v>
      </c>
      <c r="R37" s="57">
        <f t="shared" si="17"/>
        <v>3.0635300887776636E-5</v>
      </c>
      <c r="S37" s="57">
        <f t="shared" si="17"/>
        <v>6.1232667985021427E-6</v>
      </c>
      <c r="T37" s="57">
        <f t="shared" si="17"/>
        <v>8.5327610754278294E-7</v>
      </c>
      <c r="U37" s="57">
        <f t="shared" si="17"/>
        <v>1.2853881361217471E-7</v>
      </c>
      <c r="V37" s="57">
        <f t="shared" si="17"/>
        <v>2.7903458364671198E-8</v>
      </c>
      <c r="W37" s="57">
        <f t="shared" si="17"/>
        <v>5.3256746900972639E-9</v>
      </c>
      <c r="X37" s="57">
        <f t="shared" si="17"/>
        <v>9.5893722957246246E-10</v>
      </c>
      <c r="Y37" s="57">
        <f t="shared" si="17"/>
        <v>1.4799621210874506E-10</v>
      </c>
      <c r="Z37" s="57">
        <f t="shared" si="17"/>
        <v>1.4071512501934879E-11</v>
      </c>
      <c r="AA37" s="57">
        <f t="shared" si="17"/>
        <v>0</v>
      </c>
      <c r="AB37" s="57">
        <f t="shared" si="17"/>
        <v>0</v>
      </c>
      <c r="AC37" s="61">
        <f t="shared" si="17"/>
        <v>0</v>
      </c>
    </row>
    <row r="38" spans="1:29" x14ac:dyDescent="0.25">
      <c r="A38" s="177"/>
      <c r="C38" s="179"/>
      <c r="D38" s="135" t="s">
        <v>9</v>
      </c>
      <c r="E38" s="103">
        <f t="shared" si="3"/>
        <v>3.8819407350230866</v>
      </c>
      <c r="F38" s="54">
        <f t="shared" ref="F38:P38" si="18">F23*$AG$23*$AF$9/10^9</f>
        <v>1.0304845786306096</v>
      </c>
      <c r="G38" s="58">
        <f t="shared" si="18"/>
        <v>0.91503929152297026</v>
      </c>
      <c r="H38" s="58">
        <f t="shared" si="18"/>
        <v>0.72652135282000396</v>
      </c>
      <c r="I38" s="58">
        <f t="shared" si="18"/>
        <v>0.51617939902181842</v>
      </c>
      <c r="J38" s="58">
        <f t="shared" si="18"/>
        <v>0.32831301444139732</v>
      </c>
      <c r="K38" s="58">
        <f t="shared" si="18"/>
        <v>0.18692255589777862</v>
      </c>
      <c r="L38" s="58">
        <f t="shared" si="18"/>
        <v>9.5101947901038805E-2</v>
      </c>
      <c r="M38" s="58">
        <f t="shared" si="18"/>
        <v>4.3212141733422783E-2</v>
      </c>
      <c r="N38" s="58">
        <f t="shared" si="18"/>
        <v>1.748983085697884E-2</v>
      </c>
      <c r="O38" s="58">
        <f t="shared" si="18"/>
        <v>6.282284615831097E-3</v>
      </c>
      <c r="P38" s="58">
        <f t="shared" si="18"/>
        <v>2.0364239551860603E-3</v>
      </c>
      <c r="Q38" s="58">
        <f t="shared" ref="Q38:AC38" si="19">Q23*$AH$23*$AF$9/10^9</f>
        <v>1.0578320286526265E-2</v>
      </c>
      <c r="R38" s="58">
        <f t="shared" si="19"/>
        <v>2.9239180193036795E-3</v>
      </c>
      <c r="S38" s="58">
        <f t="shared" si="19"/>
        <v>7.0296066997053302E-4</v>
      </c>
      <c r="T38" s="58">
        <f t="shared" si="19"/>
        <v>1.2267294774901086E-4</v>
      </c>
      <c r="U38" s="58">
        <f t="shared" si="19"/>
        <v>2.4660121414513579E-5</v>
      </c>
      <c r="V38" s="58">
        <f t="shared" si="19"/>
        <v>4.5039439272273851E-6</v>
      </c>
      <c r="W38" s="58">
        <f t="shared" si="19"/>
        <v>7.4216815310632884E-7</v>
      </c>
      <c r="X38" s="58">
        <f t="shared" si="19"/>
        <v>1.1760462200184636E-7</v>
      </c>
      <c r="Y38" s="58">
        <f t="shared" si="19"/>
        <v>1.6210641031735896E-8</v>
      </c>
      <c r="Z38" s="58">
        <f t="shared" si="19"/>
        <v>1.6537436573908479E-9</v>
      </c>
      <c r="AA38" s="58">
        <f t="shared" si="19"/>
        <v>0</v>
      </c>
      <c r="AB38" s="58">
        <f t="shared" si="19"/>
        <v>0</v>
      </c>
      <c r="AC38" s="62">
        <f t="shared" si="19"/>
        <v>0</v>
      </c>
    </row>
    <row r="39" spans="1:29" x14ac:dyDescent="0.25">
      <c r="A39" s="177"/>
      <c r="C39" s="180"/>
      <c r="D39" s="137" t="s">
        <v>10</v>
      </c>
      <c r="E39" s="138">
        <f t="shared" si="3"/>
        <v>0.16294799488585082</v>
      </c>
      <c r="F39" s="139">
        <f t="shared" ref="F39:P39" si="20">F24*$AG$24*$AF$9/10^9</f>
        <v>4.3388824363394099E-2</v>
      </c>
      <c r="G39" s="140">
        <f t="shared" si="20"/>
        <v>3.8527970169388227E-2</v>
      </c>
      <c r="H39" s="140">
        <f t="shared" si="20"/>
        <v>3.059037275031596E-2</v>
      </c>
      <c r="I39" s="140">
        <f t="shared" si="20"/>
        <v>2.173386943249762E-2</v>
      </c>
      <c r="J39" s="140">
        <f t="shared" si="20"/>
        <v>1.3823705871216729E-2</v>
      </c>
      <c r="K39" s="140">
        <f t="shared" si="20"/>
        <v>7.8704234062222603E-3</v>
      </c>
      <c r="L39" s="140">
        <f t="shared" si="20"/>
        <v>4.0042925432016343E-3</v>
      </c>
      <c r="M39" s="140">
        <f t="shared" si="20"/>
        <v>1.8194585993020122E-3</v>
      </c>
      <c r="N39" s="140">
        <f t="shared" si="20"/>
        <v>7.3641393082016194E-4</v>
      </c>
      <c r="O39" s="140">
        <f t="shared" si="20"/>
        <v>2.64517246982362E-4</v>
      </c>
      <c r="P39" s="140">
        <f t="shared" si="20"/>
        <v>8.5744166534149925E-5</v>
      </c>
      <c r="Q39" s="140">
        <f t="shared" ref="Q39:AC39" si="21">Q24*$AH$24*$AF$9/10^9</f>
        <v>7.5448510728450756E-5</v>
      </c>
      <c r="R39" s="140">
        <f t="shared" si="21"/>
        <v>2.0854469714774258E-5</v>
      </c>
      <c r="S39" s="140">
        <f t="shared" si="21"/>
        <v>5.0137766879213321E-6</v>
      </c>
      <c r="T39" s="140">
        <f t="shared" si="21"/>
        <v>8.7494904329194463E-7</v>
      </c>
      <c r="U39" s="140">
        <f t="shared" si="21"/>
        <v>1.7588514855970619E-7</v>
      </c>
      <c r="V39" s="140">
        <f t="shared" si="21"/>
        <v>2.9616063660948328E-8</v>
      </c>
      <c r="W39" s="140">
        <f t="shared" si="21"/>
        <v>4.4679806617116213E-9</v>
      </c>
      <c r="X39" s="140">
        <f t="shared" si="21"/>
        <v>6.4284239327218725E-10</v>
      </c>
      <c r="Y39" s="140">
        <f t="shared" si="21"/>
        <v>7.9650280992508501E-11</v>
      </c>
      <c r="Z39" s="140">
        <f t="shared" si="21"/>
        <v>8.1155969346575394E-12</v>
      </c>
      <c r="AA39" s="140">
        <f t="shared" si="21"/>
        <v>0</v>
      </c>
      <c r="AB39" s="140">
        <f t="shared" si="21"/>
        <v>0</v>
      </c>
      <c r="AC39" s="141">
        <f t="shared" si="21"/>
        <v>0</v>
      </c>
    </row>
    <row r="40" spans="1:29" x14ac:dyDescent="0.25">
      <c r="A40" s="177"/>
      <c r="C40" s="178" t="s">
        <v>32</v>
      </c>
      <c r="D40" s="135" t="s">
        <v>9</v>
      </c>
      <c r="E40" s="103">
        <f t="shared" si="3"/>
        <v>3.4360893082195485</v>
      </c>
      <c r="F40" s="54">
        <f t="shared" ref="F40:P40" si="22">F25*$AG$25*$AF$10/10^9</f>
        <v>0.3530045812699335</v>
      </c>
      <c r="G40" s="58">
        <f t="shared" si="22"/>
        <v>0.37183724487703651</v>
      </c>
      <c r="H40" s="58">
        <f t="shared" si="22"/>
        <v>0.38678140620317936</v>
      </c>
      <c r="I40" s="58">
        <f t="shared" si="22"/>
        <v>0.39594637157649087</v>
      </c>
      <c r="J40" s="58">
        <f t="shared" si="22"/>
        <v>0.39670431180240051</v>
      </c>
      <c r="K40" s="58">
        <f t="shared" si="22"/>
        <v>0.3867908655294412</v>
      </c>
      <c r="L40" s="58">
        <f t="shared" si="22"/>
        <v>0.34561732274788431</v>
      </c>
      <c r="M40" s="58">
        <f t="shared" si="22"/>
        <v>0.2894832364744514</v>
      </c>
      <c r="N40" s="58">
        <f t="shared" si="22"/>
        <v>0.22212042317035513</v>
      </c>
      <c r="O40" s="58">
        <f t="shared" si="22"/>
        <v>0.14730618962991537</v>
      </c>
      <c r="P40" s="58">
        <f t="shared" si="22"/>
        <v>8.317597913960513E-2</v>
      </c>
      <c r="Q40" s="58">
        <f t="shared" ref="Q40:AC40" si="23">Q25*$AH$25*$AF$10/10^9</f>
        <v>3.8950177466716716E-2</v>
      </c>
      <c r="R40" s="58">
        <f t="shared" si="23"/>
        <v>1.5801396503692781E-2</v>
      </c>
      <c r="S40" s="58">
        <f t="shared" si="23"/>
        <v>2.5698018284462188E-3</v>
      </c>
      <c r="T40" s="58">
        <f t="shared" si="23"/>
        <v>0</v>
      </c>
      <c r="U40" s="58">
        <f t="shared" si="23"/>
        <v>0</v>
      </c>
      <c r="V40" s="58">
        <f t="shared" si="23"/>
        <v>0</v>
      </c>
      <c r="W40" s="58">
        <f t="shared" si="23"/>
        <v>0</v>
      </c>
      <c r="X40" s="58">
        <f t="shared" si="23"/>
        <v>0</v>
      </c>
      <c r="Y40" s="58">
        <f t="shared" si="23"/>
        <v>0</v>
      </c>
      <c r="Z40" s="58">
        <f t="shared" si="23"/>
        <v>0</v>
      </c>
      <c r="AA40" s="58">
        <f t="shared" si="23"/>
        <v>0</v>
      </c>
      <c r="AB40" s="58">
        <f t="shared" si="23"/>
        <v>0</v>
      </c>
      <c r="AC40" s="62">
        <f t="shared" si="23"/>
        <v>0</v>
      </c>
    </row>
    <row r="41" spans="1:29" x14ac:dyDescent="0.25">
      <c r="A41" s="177"/>
      <c r="C41" s="180"/>
      <c r="D41" s="137" t="s">
        <v>10</v>
      </c>
      <c r="E41" s="138">
        <f t="shared" si="3"/>
        <v>7.0105845664558047E-2</v>
      </c>
      <c r="F41" s="139">
        <f t="shared" ref="F41:P41" si="24">F26*$AG$26*$AF$10/10^9</f>
        <v>7.2041751279578277E-3</v>
      </c>
      <c r="G41" s="140">
        <f t="shared" si="24"/>
        <v>7.5880415138501606E-3</v>
      </c>
      <c r="H41" s="140">
        <f t="shared" si="24"/>
        <v>7.892513359354935E-3</v>
      </c>
      <c r="I41" s="140">
        <f t="shared" si="24"/>
        <v>8.0790272157241112E-3</v>
      </c>
      <c r="J41" s="140">
        <f t="shared" si="24"/>
        <v>8.093989348159707E-3</v>
      </c>
      <c r="K41" s="140">
        <f t="shared" si="24"/>
        <v>7.8912346719123908E-3</v>
      </c>
      <c r="L41" s="140">
        <f t="shared" si="24"/>
        <v>7.0507827118238223E-3</v>
      </c>
      <c r="M41" s="140">
        <f t="shared" si="24"/>
        <v>5.9052510596375746E-3</v>
      </c>
      <c r="N41" s="140">
        <f t="shared" si="24"/>
        <v>4.5308177588464192E-3</v>
      </c>
      <c r="O41" s="140">
        <f t="shared" si="24"/>
        <v>3.0045697496115611E-3</v>
      </c>
      <c r="P41" s="140">
        <f t="shared" si="24"/>
        <v>1.6964163399095951E-3</v>
      </c>
      <c r="Q41" s="140">
        <f t="shared" ref="Q41:AC41" si="25">Q26*$AH$26*$AF$10/10^9</f>
        <v>7.9435975529907276E-4</v>
      </c>
      <c r="R41" s="140">
        <f t="shared" si="25"/>
        <v>3.2225781733754872E-4</v>
      </c>
      <c r="S41" s="140">
        <f t="shared" si="25"/>
        <v>5.2409235133317465E-5</v>
      </c>
      <c r="T41" s="140">
        <f t="shared" si="25"/>
        <v>0</v>
      </c>
      <c r="U41" s="140">
        <f t="shared" si="25"/>
        <v>0</v>
      </c>
      <c r="V41" s="140">
        <f t="shared" si="25"/>
        <v>0</v>
      </c>
      <c r="W41" s="140">
        <f t="shared" si="25"/>
        <v>0</v>
      </c>
      <c r="X41" s="140">
        <f t="shared" si="25"/>
        <v>0</v>
      </c>
      <c r="Y41" s="140">
        <f t="shared" si="25"/>
        <v>0</v>
      </c>
      <c r="Z41" s="140">
        <f t="shared" si="25"/>
        <v>0</v>
      </c>
      <c r="AA41" s="140">
        <f t="shared" si="25"/>
        <v>0</v>
      </c>
      <c r="AB41" s="140">
        <f t="shared" si="25"/>
        <v>0</v>
      </c>
      <c r="AC41" s="141">
        <f t="shared" si="25"/>
        <v>0</v>
      </c>
    </row>
    <row r="42" spans="1:29" x14ac:dyDescent="0.25">
      <c r="E42" s="131"/>
    </row>
    <row r="43" spans="1:29" x14ac:dyDescent="0.25">
      <c r="C43" s="2" t="s">
        <v>165</v>
      </c>
      <c r="E43" s="131"/>
      <c r="F43" s="2" t="s">
        <v>166</v>
      </c>
    </row>
    <row r="44" spans="1:29" x14ac:dyDescent="0.25">
      <c r="C44" s="122" t="s">
        <v>30</v>
      </c>
      <c r="D44" s="122" t="s">
        <v>120</v>
      </c>
      <c r="E44" s="122" t="s">
        <v>7</v>
      </c>
      <c r="F44" s="122" t="s">
        <v>169</v>
      </c>
      <c r="G44" s="122" t="s">
        <v>170</v>
      </c>
      <c r="H44" s="122" t="s">
        <v>171</v>
      </c>
      <c r="I44" s="122" t="s">
        <v>172</v>
      </c>
      <c r="J44" s="122" t="s">
        <v>173</v>
      </c>
      <c r="K44" s="122" t="s">
        <v>174</v>
      </c>
      <c r="L44" s="122" t="s">
        <v>175</v>
      </c>
      <c r="M44" s="122" t="s">
        <v>176</v>
      </c>
      <c r="N44" s="122" t="s">
        <v>177</v>
      </c>
      <c r="O44" s="122" t="s">
        <v>178</v>
      </c>
      <c r="P44" s="122" t="s">
        <v>179</v>
      </c>
      <c r="Q44" s="122" t="s">
        <v>180</v>
      </c>
      <c r="R44" s="122" t="s">
        <v>181</v>
      </c>
      <c r="S44" s="122" t="s">
        <v>182</v>
      </c>
      <c r="T44" s="122" t="s">
        <v>183</v>
      </c>
      <c r="U44" s="122" t="s">
        <v>184</v>
      </c>
      <c r="V44" s="122" t="s">
        <v>185</v>
      </c>
      <c r="W44" s="122" t="s">
        <v>186</v>
      </c>
      <c r="X44" s="122" t="s">
        <v>187</v>
      </c>
      <c r="Y44" s="122" t="s">
        <v>188</v>
      </c>
      <c r="Z44" s="122" t="s">
        <v>189</v>
      </c>
      <c r="AA44" s="122" t="s">
        <v>190</v>
      </c>
      <c r="AB44" s="122" t="s">
        <v>191</v>
      </c>
      <c r="AC44" s="122" t="s">
        <v>192</v>
      </c>
    </row>
    <row r="45" spans="1:29" ht="15" customHeight="1" x14ac:dyDescent="0.25">
      <c r="A45" s="163" t="s">
        <v>14</v>
      </c>
      <c r="C45" s="126" t="s">
        <v>25</v>
      </c>
      <c r="D45" s="127" t="s">
        <v>8</v>
      </c>
      <c r="E45" s="128">
        <f>SUM(F45:AC45)</f>
        <v>204624434.65392193</v>
      </c>
      <c r="F45" s="129">
        <v>23595703.672003049</v>
      </c>
      <c r="G45" s="130">
        <v>24064841.068269942</v>
      </c>
      <c r="H45" s="130">
        <v>24499280.319037519</v>
      </c>
      <c r="I45" s="130">
        <v>24781554.715530399</v>
      </c>
      <c r="J45" s="130">
        <v>24713265.70720467</v>
      </c>
      <c r="K45" s="130">
        <v>23979513.62867628</v>
      </c>
      <c r="L45" s="130">
        <v>22011947.614070315</v>
      </c>
      <c r="M45" s="130">
        <v>18063360.834165044</v>
      </c>
      <c r="N45" s="130">
        <v>11982042.454627454</v>
      </c>
      <c r="O45" s="130">
        <v>5450784.9294212582</v>
      </c>
      <c r="P45" s="130">
        <v>1345284.791160079</v>
      </c>
      <c r="Q45" s="130">
        <v>133772.5088401601</v>
      </c>
      <c r="R45" s="130">
        <v>3073.2017701972995</v>
      </c>
      <c r="S45" s="130">
        <v>9.2075151181552837</v>
      </c>
      <c r="T45" s="130">
        <v>1.6304514187234621E-3</v>
      </c>
      <c r="U45" s="130">
        <v>6.398846825497853E-9</v>
      </c>
      <c r="V45" s="130">
        <v>1.5723470799514305E-16</v>
      </c>
      <c r="W45" s="130">
        <v>5.1155408079104607E-27</v>
      </c>
      <c r="X45" s="130">
        <v>3.4842997781548336E-41</v>
      </c>
      <c r="Y45" s="130">
        <v>4.7354420978941439E-60</v>
      </c>
      <c r="Z45" s="130">
        <v>9.260842401146774E-85</v>
      </c>
      <c r="AA45" s="130">
        <v>9.4566230725663122E-117</v>
      </c>
      <c r="AB45" s="130">
        <v>1.7049435159539274E-157</v>
      </c>
      <c r="AC45" s="132">
        <v>8.3016990655955723E-209</v>
      </c>
    </row>
    <row r="46" spans="1:29" x14ac:dyDescent="0.25">
      <c r="A46" s="164"/>
      <c r="C46" s="178" t="s">
        <v>27</v>
      </c>
      <c r="D46" s="134" t="s">
        <v>8</v>
      </c>
      <c r="E46" s="98">
        <f t="shared" ref="E46:E56" si="26">SUM(F46:AC46)</f>
        <v>4969183.8364503272</v>
      </c>
      <c r="F46" s="53">
        <v>452467.99291062815</v>
      </c>
      <c r="G46" s="57">
        <v>452942.82979983167</v>
      </c>
      <c r="H46" s="57">
        <v>445874.72619563161</v>
      </c>
      <c r="I46" s="57">
        <v>432208.32272182417</v>
      </c>
      <c r="J46" s="57">
        <v>411810.72867323708</v>
      </c>
      <c r="K46" s="57">
        <v>385392.49022427504</v>
      </c>
      <c r="L46" s="57">
        <v>362320.79695047467</v>
      </c>
      <c r="M46" s="57">
        <v>333209.63813787536</v>
      </c>
      <c r="N46" s="57">
        <v>298913.62158283946</v>
      </c>
      <c r="O46" s="57">
        <v>260542.91336237101</v>
      </c>
      <c r="P46" s="57">
        <v>224342.01434567507</v>
      </c>
      <c r="Q46" s="57">
        <v>194255.07207784744</v>
      </c>
      <c r="R46" s="57">
        <v>161290.0032930279</v>
      </c>
      <c r="S46" s="57">
        <v>127461.53675209657</v>
      </c>
      <c r="T46" s="57">
        <v>78653.081993740852</v>
      </c>
      <c r="U46" s="57">
        <v>62360.826310829914</v>
      </c>
      <c r="V46" s="57">
        <v>53417.878179745836</v>
      </c>
      <c r="W46" s="57">
        <v>55192.746282924069</v>
      </c>
      <c r="X46" s="57">
        <v>47339.870938920118</v>
      </c>
      <c r="Y46" s="57">
        <v>42687.455585206233</v>
      </c>
      <c r="Z46" s="57">
        <v>30806.928895230554</v>
      </c>
      <c r="AA46" s="57">
        <v>24327.274585781037</v>
      </c>
      <c r="AB46" s="57">
        <v>17115.159452754197</v>
      </c>
      <c r="AC46" s="61">
        <v>14249.927197558969</v>
      </c>
    </row>
    <row r="47" spans="1:29" x14ac:dyDescent="0.25">
      <c r="A47" s="164"/>
      <c r="C47" s="179"/>
      <c r="D47" s="135" t="s">
        <v>9</v>
      </c>
      <c r="E47" s="103">
        <f t="shared" si="26"/>
        <v>4939610.0077707274</v>
      </c>
      <c r="F47" s="54">
        <v>464637.05873463047</v>
      </c>
      <c r="G47" s="136">
        <v>465124.6662981151</v>
      </c>
      <c r="H47" s="136">
        <v>457866.46699795866</v>
      </c>
      <c r="I47" s="136">
        <v>443832.50744050369</v>
      </c>
      <c r="J47" s="136">
        <v>422886.32284293266</v>
      </c>
      <c r="K47" s="136">
        <v>395757.56942346069</v>
      </c>
      <c r="L47" s="136">
        <v>372065.36606161197</v>
      </c>
      <c r="M47" s="136">
        <v>342171.26654745132</v>
      </c>
      <c r="N47" s="136">
        <v>306952.86323910154</v>
      </c>
      <c r="O47" s="136">
        <v>267550.17998091882</v>
      </c>
      <c r="P47" s="136">
        <v>230375.66265326046</v>
      </c>
      <c r="Q47" s="136">
        <v>199479.53611906094</v>
      </c>
      <c r="R47" s="136">
        <v>165627.87624222913</v>
      </c>
      <c r="S47" s="136">
        <v>130889.59764273977</v>
      </c>
      <c r="T47" s="136">
        <v>80768.446057142224</v>
      </c>
      <c r="U47" s="136">
        <v>64038.012348529512</v>
      </c>
      <c r="V47" s="136">
        <v>42603.215726177659</v>
      </c>
      <c r="W47" s="136">
        <v>34174.138794358456</v>
      </c>
      <c r="X47" s="136">
        <v>22498.15648582342</v>
      </c>
      <c r="Y47" s="136">
        <v>15224.871292240594</v>
      </c>
      <c r="Z47" s="136">
        <v>7925.4339896443735</v>
      </c>
      <c r="AA47" s="136">
        <v>4202.4082777740741</v>
      </c>
      <c r="AB47" s="136">
        <v>1711.5159452754187</v>
      </c>
      <c r="AC47" s="62">
        <v>1246.8686297864099</v>
      </c>
    </row>
    <row r="48" spans="1:29" x14ac:dyDescent="0.25">
      <c r="A48" s="164"/>
      <c r="C48" s="180"/>
      <c r="D48" s="137" t="s">
        <v>10</v>
      </c>
      <c r="E48" s="138">
        <f t="shared" si="26"/>
        <v>2018849.049868644</v>
      </c>
      <c r="F48" s="139">
        <v>188067.38091639802</v>
      </c>
      <c r="G48" s="140">
        <v>188264.7458825706</v>
      </c>
      <c r="H48" s="140">
        <v>185326.90330869771</v>
      </c>
      <c r="I48" s="140">
        <v>179646.49110687067</v>
      </c>
      <c r="J48" s="140">
        <v>171168.27353166332</v>
      </c>
      <c r="K48" s="140">
        <v>160187.58762378182</v>
      </c>
      <c r="L48" s="140">
        <v>150597.88626303349</v>
      </c>
      <c r="M48" s="140">
        <v>138497.89360253987</v>
      </c>
      <c r="N48" s="140">
        <v>124242.82559677924</v>
      </c>
      <c r="O48" s="140">
        <v>108294.12046846717</v>
      </c>
      <c r="P48" s="140">
        <v>93247.292026319716</v>
      </c>
      <c r="Q48" s="140">
        <v>80741.717000572287</v>
      </c>
      <c r="R48" s="140">
        <v>67039.854669473702</v>
      </c>
      <c r="S48" s="140">
        <v>52979.122855394664</v>
      </c>
      <c r="T48" s="140">
        <v>32691.990070748037</v>
      </c>
      <c r="U48" s="140">
        <v>25920.14785535718</v>
      </c>
      <c r="V48" s="140">
        <v>18679.871510708668</v>
      </c>
      <c r="W48" s="140">
        <v>16482.217383119787</v>
      </c>
      <c r="X48" s="140">
        <v>12186.501429821019</v>
      </c>
      <c r="Y48" s="140">
        <v>9539.634543872271</v>
      </c>
      <c r="Z48" s="140">
        <v>6007.9902824723467</v>
      </c>
      <c r="AA48" s="140">
        <v>4155.7148524654731</v>
      </c>
      <c r="AB48" s="140">
        <v>2567.2739179131286</v>
      </c>
      <c r="AC48" s="141">
        <v>2315.6131696033322</v>
      </c>
    </row>
    <row r="49" spans="1:29" x14ac:dyDescent="0.25">
      <c r="A49" s="164"/>
      <c r="C49" s="178" t="s">
        <v>26</v>
      </c>
      <c r="D49" s="134" t="s">
        <v>8</v>
      </c>
      <c r="E49" s="98">
        <f t="shared" si="26"/>
        <v>33973649.965562738</v>
      </c>
      <c r="F49" s="53">
        <v>4454155.2420872739</v>
      </c>
      <c r="G49" s="57">
        <v>4313836.9258333733</v>
      </c>
      <c r="H49" s="57">
        <v>4128175.4412577935</v>
      </c>
      <c r="I49" s="57">
        <v>3889743.5916062007</v>
      </c>
      <c r="J49" s="57">
        <v>3582391.9512789594</v>
      </c>
      <c r="K49" s="57">
        <v>3203993.6336856238</v>
      </c>
      <c r="L49" s="57">
        <v>2760865.3478261768</v>
      </c>
      <c r="M49" s="57">
        <v>2276768.1528667025</v>
      </c>
      <c r="N49" s="57">
        <v>1781450.1755589612</v>
      </c>
      <c r="O49" s="57">
        <v>1309824.2463284254</v>
      </c>
      <c r="P49" s="57">
        <v>914829.48008993384</v>
      </c>
      <c r="Q49" s="57">
        <v>650755.36500497954</v>
      </c>
      <c r="R49" s="57">
        <v>373393.08253046509</v>
      </c>
      <c r="S49" s="57">
        <v>194231.76155689658</v>
      </c>
      <c r="T49" s="57">
        <v>72404.390201587172</v>
      </c>
      <c r="U49" s="57">
        <v>35733.963642480972</v>
      </c>
      <c r="V49" s="57">
        <v>16827.132150809382</v>
      </c>
      <c r="W49" s="57">
        <v>8267.750356856026</v>
      </c>
      <c r="X49" s="57">
        <v>3973.1969173249768</v>
      </c>
      <c r="Y49" s="57">
        <v>1518.7213258802294</v>
      </c>
      <c r="Z49" s="57">
        <v>384.84794280288838</v>
      </c>
      <c r="AA49" s="57">
        <v>97.641155263093452</v>
      </c>
      <c r="AB49" s="57">
        <v>22.526203244857584</v>
      </c>
      <c r="AC49" s="61">
        <v>5.398154743508921</v>
      </c>
    </row>
    <row r="50" spans="1:29" x14ac:dyDescent="0.25">
      <c r="A50" s="164"/>
      <c r="C50" s="179"/>
      <c r="D50" s="135" t="s">
        <v>9</v>
      </c>
      <c r="E50" s="103">
        <f t="shared" si="26"/>
        <v>27809392.561319496</v>
      </c>
      <c r="F50" s="54">
        <v>3583932.3334317286</v>
      </c>
      <c r="G50" s="136">
        <v>3478446.2447016416</v>
      </c>
      <c r="H50" s="136">
        <v>3335700.7130873953</v>
      </c>
      <c r="I50" s="136">
        <v>3149476.6097265854</v>
      </c>
      <c r="J50" s="136">
        <v>2906437.2100241128</v>
      </c>
      <c r="K50" s="136">
        <v>2604549.6810885039</v>
      </c>
      <c r="L50" s="136">
        <v>2248655.0491362084</v>
      </c>
      <c r="M50" s="136">
        <v>1857877.9065241222</v>
      </c>
      <c r="N50" s="136">
        <v>1456389.6198928407</v>
      </c>
      <c r="O50" s="136">
        <v>1072773.0167040359</v>
      </c>
      <c r="P50" s="136">
        <v>750605.6832340312</v>
      </c>
      <c r="Q50" s="136">
        <v>534875.65976115479</v>
      </c>
      <c r="R50" s="136">
        <v>380397.24867701216</v>
      </c>
      <c r="S50" s="136">
        <v>241088.84955632652</v>
      </c>
      <c r="T50" s="136">
        <v>109407.30264919173</v>
      </c>
      <c r="U50" s="136">
        <v>54196.73862952675</v>
      </c>
      <c r="V50" s="136">
        <v>25964.313002880255</v>
      </c>
      <c r="W50" s="136">
        <v>12478.226569791335</v>
      </c>
      <c r="X50" s="136">
        <v>4309.3990993230818</v>
      </c>
      <c r="Y50" s="136">
        <v>1355.1253488322332</v>
      </c>
      <c r="Z50" s="136">
        <v>363.74973885539094</v>
      </c>
      <c r="AA50" s="136">
        <v>88.976482829695229</v>
      </c>
      <c r="AB50" s="136">
        <v>18.644065290416492</v>
      </c>
      <c r="AC50" s="62">
        <v>4.2601872734434343</v>
      </c>
    </row>
    <row r="51" spans="1:29" x14ac:dyDescent="0.25">
      <c r="A51" s="164"/>
      <c r="C51" s="180"/>
      <c r="D51" s="137" t="s">
        <v>10</v>
      </c>
      <c r="E51" s="138">
        <f t="shared" si="26"/>
        <v>643827.28652062628</v>
      </c>
      <c r="F51" s="139">
        <v>81254.083633830465</v>
      </c>
      <c r="G51" s="140">
        <v>78769.206893790411</v>
      </c>
      <c r="H51" s="140">
        <v>75449.344194526537</v>
      </c>
      <c r="I51" s="140">
        <v>71156.554087585886</v>
      </c>
      <c r="J51" s="140">
        <v>65592.77788203716</v>
      </c>
      <c r="K51" s="140">
        <v>58715.97213231153</v>
      </c>
      <c r="L51" s="140">
        <v>50638.930532039318</v>
      </c>
      <c r="M51" s="140">
        <v>41795.168325273313</v>
      </c>
      <c r="N51" s="140">
        <v>32729.733801236354</v>
      </c>
      <c r="O51" s="140">
        <v>24084.472705101973</v>
      </c>
      <c r="P51" s="140">
        <v>16835.01982096782</v>
      </c>
      <c r="Q51" s="140">
        <v>11984.91244671017</v>
      </c>
      <c r="R51" s="140">
        <v>15383.476147091373</v>
      </c>
      <c r="S51" s="140">
        <v>8884.0941043514922</v>
      </c>
      <c r="T51" s="140">
        <v>5623.0420469313058</v>
      </c>
      <c r="U51" s="140">
        <v>2781.3619259383831</v>
      </c>
      <c r="V51" s="140">
        <v>1323.4467573306074</v>
      </c>
      <c r="W51" s="140">
        <v>423.38728421729309</v>
      </c>
      <c r="X51" s="140">
        <v>256.1627634014863</v>
      </c>
      <c r="Y51" s="140">
        <v>119.74361144635262</v>
      </c>
      <c r="Z51" s="140">
        <v>23.152505618297297</v>
      </c>
      <c r="AA51" s="140">
        <v>2.4558707545450966</v>
      </c>
      <c r="AB51" s="140">
        <v>0.67087296813451847</v>
      </c>
      <c r="AC51" s="141">
        <v>0.11617516613177105</v>
      </c>
    </row>
    <row r="52" spans="1:29" x14ac:dyDescent="0.25">
      <c r="A52" s="164"/>
      <c r="C52" s="178" t="s">
        <v>28</v>
      </c>
      <c r="D52" s="134" t="s">
        <v>8</v>
      </c>
      <c r="E52" s="98">
        <f t="shared" si="26"/>
        <v>257388.44443959362</v>
      </c>
      <c r="F52" s="53">
        <v>27185.980177565551</v>
      </c>
      <c r="G52" s="57">
        <v>43883.839724617705</v>
      </c>
      <c r="H52" s="57">
        <v>50409.493988749142</v>
      </c>
      <c r="I52" s="57">
        <v>46797.99176595352</v>
      </c>
      <c r="J52" s="57">
        <v>36702.944407094205</v>
      </c>
      <c r="K52" s="57">
        <v>24819.031863927052</v>
      </c>
      <c r="L52" s="57">
        <v>14609.314741229842</v>
      </c>
      <c r="M52" s="57">
        <v>7532.524074231922</v>
      </c>
      <c r="N52" s="57">
        <v>3408.2659431381167</v>
      </c>
      <c r="O52" s="57">
        <v>1352.4989547755356</v>
      </c>
      <c r="P52" s="57">
        <v>479.71184226494711</v>
      </c>
      <c r="Q52" s="57">
        <v>164.28082441399124</v>
      </c>
      <c r="R52" s="57">
        <v>35.664868649375663</v>
      </c>
      <c r="S52" s="57">
        <v>6.1758699131639636</v>
      </c>
      <c r="T52" s="57">
        <v>0.66197015181042318</v>
      </c>
      <c r="U52" s="57">
        <v>5.0048247709865532E-2</v>
      </c>
      <c r="V52" s="57">
        <v>1.0864572007102379E-2</v>
      </c>
      <c r="W52" s="57">
        <v>2.0736202445150271E-3</v>
      </c>
      <c r="X52" s="57">
        <v>3.7337459912037863E-4</v>
      </c>
      <c r="Y52" s="57">
        <v>5.762423719024208E-5</v>
      </c>
      <c r="Z52" s="57">
        <v>5.4789251865523848E-6</v>
      </c>
      <c r="AA52" s="57">
        <v>0</v>
      </c>
      <c r="AB52" s="57">
        <v>0</v>
      </c>
      <c r="AC52" s="61">
        <v>0</v>
      </c>
    </row>
    <row r="53" spans="1:29" x14ac:dyDescent="0.25">
      <c r="A53" s="164"/>
      <c r="C53" s="179"/>
      <c r="D53" s="135" t="s">
        <v>9</v>
      </c>
      <c r="E53" s="103">
        <f t="shared" si="26"/>
        <v>10031884.913041504</v>
      </c>
      <c r="F53" s="54">
        <v>2582668.1168686962</v>
      </c>
      <c r="G53" s="136">
        <v>2336097.6473557884</v>
      </c>
      <c r="H53" s="136">
        <v>1888529.5936364227</v>
      </c>
      <c r="I53" s="136">
        <v>1365553.9656661851</v>
      </c>
      <c r="J53" s="136">
        <v>883579.81587457878</v>
      </c>
      <c r="K53" s="136">
        <v>511555.98220519576</v>
      </c>
      <c r="L53" s="136">
        <v>264561.13799994416</v>
      </c>
      <c r="M53" s="136">
        <v>122147.8239909754</v>
      </c>
      <c r="N53" s="136">
        <v>50217.294296542517</v>
      </c>
      <c r="O53" s="136">
        <v>18315.698588428848</v>
      </c>
      <c r="P53" s="136">
        <v>6026.5438544650679</v>
      </c>
      <c r="Q53" s="136">
        <v>1929.3023970914548</v>
      </c>
      <c r="R53" s="136">
        <v>540.96712531195647</v>
      </c>
      <c r="S53" s="136">
        <v>131.89551636253188</v>
      </c>
      <c r="T53" s="136">
        <v>23.335488684889274</v>
      </c>
      <c r="U53" s="136">
        <v>4.7545835324371684</v>
      </c>
      <c r="V53" s="136">
        <v>0.86838086753345811</v>
      </c>
      <c r="W53" s="136">
        <v>0.1430933943813375</v>
      </c>
      <c r="X53" s="136">
        <v>2.2674705842258565E-2</v>
      </c>
      <c r="Y53" s="136">
        <v>3.1254852968558289E-3</v>
      </c>
      <c r="Z53" s="136">
        <v>3.1884929632484678E-4</v>
      </c>
      <c r="AA53" s="136">
        <v>0</v>
      </c>
      <c r="AB53" s="136">
        <v>0</v>
      </c>
      <c r="AC53" s="62">
        <v>0</v>
      </c>
    </row>
    <row r="54" spans="1:29" x14ac:dyDescent="0.25">
      <c r="A54" s="164"/>
      <c r="C54" s="180"/>
      <c r="D54" s="137" t="s">
        <v>10</v>
      </c>
      <c r="E54" s="138">
        <f t="shared" si="26"/>
        <v>422395.15017132706</v>
      </c>
      <c r="F54" s="139">
        <v>108743.92071026089</v>
      </c>
      <c r="G54" s="140">
        <v>98362.006204454214</v>
      </c>
      <c r="H54" s="140">
        <v>79517.035521533558</v>
      </c>
      <c r="I54" s="140">
        <v>57497.009080681462</v>
      </c>
      <c r="J54" s="140">
        <v>37203.360668403307</v>
      </c>
      <c r="K54" s="140">
        <v>21539.199250745081</v>
      </c>
      <c r="L54" s="140">
        <v>11139.416336839751</v>
      </c>
      <c r="M54" s="140">
        <v>5143.0662733042273</v>
      </c>
      <c r="N54" s="140">
        <v>2114.4123914333691</v>
      </c>
      <c r="O54" s="140">
        <v>771.18730898647789</v>
      </c>
      <c r="P54" s="140">
        <v>253.74921492484498</v>
      </c>
      <c r="Q54" s="140">
        <v>81.233785140692845</v>
      </c>
      <c r="R54" s="140">
        <v>22.777563171029747</v>
      </c>
      <c r="S54" s="140">
        <v>5.5534954257908167</v>
      </c>
      <c r="T54" s="140">
        <v>0.98254689199533796</v>
      </c>
      <c r="U54" s="140">
        <v>0.20019299083945974</v>
      </c>
      <c r="V54" s="140">
        <v>3.3709090333823404E-2</v>
      </c>
      <c r="W54" s="140">
        <v>5.0854686652368718E-3</v>
      </c>
      <c r="X54" s="140">
        <v>7.3168509337710925E-4</v>
      </c>
      <c r="Y54" s="140">
        <v>9.0658182931691888E-5</v>
      </c>
      <c r="Z54" s="140">
        <v>9.2371961822866853E-6</v>
      </c>
      <c r="AA54" s="140">
        <v>0</v>
      </c>
      <c r="AB54" s="140">
        <v>0</v>
      </c>
      <c r="AC54" s="141">
        <v>0</v>
      </c>
    </row>
    <row r="55" spans="1:29" x14ac:dyDescent="0.25">
      <c r="A55" s="164"/>
      <c r="C55" s="178" t="s">
        <v>32</v>
      </c>
      <c r="D55" s="135" t="s">
        <v>9</v>
      </c>
      <c r="E55" s="103">
        <f t="shared" si="26"/>
        <v>2635263.386562631</v>
      </c>
      <c r="F55" s="54">
        <v>233276.39653455268</v>
      </c>
      <c r="G55" s="136">
        <v>255094.43374641935</v>
      </c>
      <c r="H55" s="136">
        <v>275081.88921651529</v>
      </c>
      <c r="I55" s="136">
        <v>291551.32247433014</v>
      </c>
      <c r="J55" s="136">
        <v>302065.08300078096</v>
      </c>
      <c r="K55" s="136">
        <v>304209.26254041499</v>
      </c>
      <c r="L55" s="136">
        <v>280474.63250830636</v>
      </c>
      <c r="M55" s="136">
        <v>242153.77777430785</v>
      </c>
      <c r="N55" s="136">
        <v>191346.2678947121</v>
      </c>
      <c r="O55" s="136">
        <v>130567.13340395961</v>
      </c>
      <c r="P55" s="136">
        <v>75793.436549107704</v>
      </c>
      <c r="Q55" s="136">
        <v>36460.556299130214</v>
      </c>
      <c r="R55" s="136">
        <v>14785.551192627419</v>
      </c>
      <c r="S55" s="136">
        <v>2403.6434274658977</v>
      </c>
      <c r="T55" s="136">
        <v>0</v>
      </c>
      <c r="U55" s="136">
        <v>0</v>
      </c>
      <c r="V55" s="136">
        <v>0</v>
      </c>
      <c r="W55" s="136">
        <v>0</v>
      </c>
      <c r="X55" s="136">
        <v>0</v>
      </c>
      <c r="Y55" s="136">
        <v>0</v>
      </c>
      <c r="Z55" s="136">
        <v>0</v>
      </c>
      <c r="AA55" s="136">
        <v>0</v>
      </c>
      <c r="AB55" s="136">
        <v>0</v>
      </c>
      <c r="AC55" s="62">
        <v>0</v>
      </c>
    </row>
    <row r="56" spans="1:29" x14ac:dyDescent="0.25">
      <c r="A56" s="164"/>
      <c r="C56" s="180"/>
      <c r="D56" s="137" t="s">
        <v>10</v>
      </c>
      <c r="E56" s="138">
        <f t="shared" si="26"/>
        <v>51773.923278668226</v>
      </c>
      <c r="F56" s="139">
        <v>4760.7427864194424</v>
      </c>
      <c r="G56" s="140">
        <v>5154.2117334344603</v>
      </c>
      <c r="H56" s="140">
        <v>5506.2375896877802</v>
      </c>
      <c r="I56" s="140">
        <v>5784.8033794213643</v>
      </c>
      <c r="J56" s="140">
        <v>5944.0356225556125</v>
      </c>
      <c r="K56" s="140">
        <v>5939.7415361784988</v>
      </c>
      <c r="L56" s="140">
        <v>5436.1622442410971</v>
      </c>
      <c r="M56" s="140">
        <v>4660.8776124538663</v>
      </c>
      <c r="N56" s="140">
        <v>3658.7615601810553</v>
      </c>
      <c r="O56" s="140">
        <v>2481.0369662563862</v>
      </c>
      <c r="P56" s="140">
        <v>1431.7020069379237</v>
      </c>
      <c r="Q56" s="140">
        <v>684.84507544303358</v>
      </c>
      <c r="R56" s="140">
        <v>283.67978203299299</v>
      </c>
      <c r="S56" s="140">
        <v>47.085383424716255</v>
      </c>
      <c r="T56" s="140">
        <v>0</v>
      </c>
      <c r="U56" s="140">
        <v>0</v>
      </c>
      <c r="V56" s="140">
        <v>0</v>
      </c>
      <c r="W56" s="140">
        <v>0</v>
      </c>
      <c r="X56" s="140">
        <v>0</v>
      </c>
      <c r="Y56" s="140">
        <v>0</v>
      </c>
      <c r="Z56" s="140">
        <v>0</v>
      </c>
      <c r="AA56" s="140">
        <v>0</v>
      </c>
      <c r="AB56" s="140">
        <v>0</v>
      </c>
      <c r="AC56" s="141">
        <v>0</v>
      </c>
    </row>
    <row r="58" spans="1:29" x14ac:dyDescent="0.25">
      <c r="C58" s="2" t="s">
        <v>198</v>
      </c>
      <c r="E58" s="131"/>
      <c r="F58" s="2" t="s">
        <v>166</v>
      </c>
    </row>
    <row r="59" spans="1:29" x14ac:dyDescent="0.25">
      <c r="C59" s="51" t="s">
        <v>30</v>
      </c>
      <c r="D59" s="51" t="s">
        <v>120</v>
      </c>
      <c r="E59" s="51" t="s">
        <v>7</v>
      </c>
      <c r="F59" s="51" t="s">
        <v>169</v>
      </c>
      <c r="G59" s="51" t="s">
        <v>170</v>
      </c>
      <c r="H59" s="51" t="s">
        <v>171</v>
      </c>
      <c r="I59" s="51" t="s">
        <v>172</v>
      </c>
      <c r="J59" s="51" t="s">
        <v>173</v>
      </c>
      <c r="K59" s="51" t="s">
        <v>174</v>
      </c>
      <c r="L59" s="51" t="s">
        <v>175</v>
      </c>
      <c r="M59" s="51" t="s">
        <v>176</v>
      </c>
      <c r="N59" s="51" t="s">
        <v>177</v>
      </c>
      <c r="O59" s="51" t="s">
        <v>178</v>
      </c>
      <c r="P59" s="51" t="s">
        <v>179</v>
      </c>
      <c r="Q59" s="51" t="s">
        <v>180</v>
      </c>
      <c r="R59" s="51" t="s">
        <v>181</v>
      </c>
      <c r="S59" s="51" t="s">
        <v>182</v>
      </c>
      <c r="T59" s="51" t="s">
        <v>183</v>
      </c>
      <c r="U59" s="51" t="s">
        <v>184</v>
      </c>
      <c r="V59" s="51" t="s">
        <v>185</v>
      </c>
      <c r="W59" s="51" t="s">
        <v>186</v>
      </c>
      <c r="X59" s="51" t="s">
        <v>187</v>
      </c>
      <c r="Y59" s="51" t="s">
        <v>188</v>
      </c>
      <c r="Z59" s="51" t="s">
        <v>189</v>
      </c>
      <c r="AA59" s="51" t="s">
        <v>190</v>
      </c>
      <c r="AB59" s="51" t="s">
        <v>191</v>
      </c>
      <c r="AC59" s="51" t="s">
        <v>192</v>
      </c>
    </row>
    <row r="60" spans="1:29" ht="15" customHeight="1" x14ac:dyDescent="0.25">
      <c r="A60" s="176" t="s">
        <v>14</v>
      </c>
      <c r="C60" s="126" t="s">
        <v>25</v>
      </c>
      <c r="D60" s="127" t="s">
        <v>8</v>
      </c>
      <c r="E60" s="128">
        <f>SUM(F60:AC60)</f>
        <v>9.0275340542563693</v>
      </c>
      <c r="F60" s="129">
        <f t="shared" ref="F60:P60" si="27">F45*$AG$15*$AF$6/10^9</f>
        <v>1.0368542086069938</v>
      </c>
      <c r="G60" s="130">
        <f t="shared" si="27"/>
        <v>1.057469278642452</v>
      </c>
      <c r="H60" s="130">
        <f t="shared" si="27"/>
        <v>1.0765596254193059</v>
      </c>
      <c r="I60" s="130">
        <f t="shared" si="27"/>
        <v>1.0889634680871945</v>
      </c>
      <c r="J60" s="130">
        <f t="shared" si="27"/>
        <v>1.0859626783388412</v>
      </c>
      <c r="K60" s="130">
        <f t="shared" si="27"/>
        <v>1.0537197776281073</v>
      </c>
      <c r="L60" s="130">
        <f t="shared" si="27"/>
        <v>0.96726000803128465</v>
      </c>
      <c r="M60" s="130">
        <f t="shared" si="27"/>
        <v>0.79374923345529735</v>
      </c>
      <c r="N60" s="130">
        <f t="shared" si="27"/>
        <v>0.52652090056246692</v>
      </c>
      <c r="O60" s="130">
        <f t="shared" si="27"/>
        <v>0.23952111676109361</v>
      </c>
      <c r="P60" s="130">
        <f t="shared" si="27"/>
        <v>5.911517693555176E-2</v>
      </c>
      <c r="Q60" s="130">
        <f t="shared" ref="Q60:AC60" si="28">Q45*$AH$15*$AF$6/10^9</f>
        <v>4.0896242985254176E-2</v>
      </c>
      <c r="R60" s="130">
        <f t="shared" si="28"/>
        <v>9.395234299363806E-4</v>
      </c>
      <c r="S60" s="130">
        <f t="shared" si="28"/>
        <v>2.8148741383957223E-6</v>
      </c>
      <c r="T60" s="130">
        <f t="shared" si="28"/>
        <v>4.9845321713626385E-10</v>
      </c>
      <c r="U60" s="130">
        <f t="shared" si="28"/>
        <v>1.9562225218760375E-15</v>
      </c>
      <c r="V60" s="130">
        <f t="shared" si="28"/>
        <v>4.8068985770224273E-23</v>
      </c>
      <c r="W60" s="130">
        <f t="shared" si="28"/>
        <v>1.5638968103025019E-33</v>
      </c>
      <c r="X60" s="130">
        <f t="shared" si="28"/>
        <v>1.065202197344965E-47</v>
      </c>
      <c r="Y60" s="130">
        <f t="shared" si="28"/>
        <v>1.4476949887325511E-66</v>
      </c>
      <c r="Z60" s="130">
        <f t="shared" si="28"/>
        <v>2.8311770809201027E-91</v>
      </c>
      <c r="AA60" s="130">
        <f t="shared" si="28"/>
        <v>2.8910301402639819E-123</v>
      </c>
      <c r="AB60" s="130">
        <f t="shared" si="28"/>
        <v>5.2122655775184865E-164</v>
      </c>
      <c r="AC60" s="132">
        <f t="shared" si="28"/>
        <v>2.5379527162992822E-215</v>
      </c>
    </row>
    <row r="61" spans="1:29" x14ac:dyDescent="0.25">
      <c r="A61" s="177"/>
      <c r="C61" s="178" t="s">
        <v>27</v>
      </c>
      <c r="D61" s="134" t="s">
        <v>8</v>
      </c>
      <c r="E61" s="98">
        <f t="shared" ref="E61:E71" si="29">SUM(F61:AC61)</f>
        <v>5.1985498485808863</v>
      </c>
      <c r="F61" s="53">
        <f t="shared" ref="F61:P61" si="30">F46*$AG$16*$AF$7/10^9</f>
        <v>0.37894194406265108</v>
      </c>
      <c r="G61" s="57">
        <f t="shared" si="30"/>
        <v>0.37933961995735904</v>
      </c>
      <c r="H61" s="57">
        <f t="shared" si="30"/>
        <v>0.37342008318884151</v>
      </c>
      <c r="I61" s="57">
        <f t="shared" si="30"/>
        <v>0.36197447027952778</v>
      </c>
      <c r="J61" s="57">
        <f t="shared" si="30"/>
        <v>0.34489148526383606</v>
      </c>
      <c r="K61" s="57">
        <f t="shared" si="30"/>
        <v>0.32276621056283034</v>
      </c>
      <c r="L61" s="57">
        <f t="shared" si="30"/>
        <v>0.30344366744602258</v>
      </c>
      <c r="M61" s="57">
        <f t="shared" si="30"/>
        <v>0.27906307194047064</v>
      </c>
      <c r="N61" s="57">
        <f t="shared" si="30"/>
        <v>0.25034015807562809</v>
      </c>
      <c r="O61" s="57">
        <f t="shared" si="30"/>
        <v>0.21820468994098574</v>
      </c>
      <c r="P61" s="57">
        <f t="shared" si="30"/>
        <v>0.18788643701450289</v>
      </c>
      <c r="Q61" s="57">
        <f t="shared" ref="Q61:AC61" si="31">Q46*$AH$16*$AF$7/10^9</f>
        <v>0.38422883177001349</v>
      </c>
      <c r="R61" s="57">
        <f t="shared" si="31"/>
        <v>0.31902523253872334</v>
      </c>
      <c r="S61" s="57">
        <f t="shared" si="31"/>
        <v>0.2521138667732819</v>
      </c>
      <c r="T61" s="57">
        <f t="shared" si="31"/>
        <v>0.15557267816129505</v>
      </c>
      <c r="U61" s="57">
        <f t="shared" si="31"/>
        <v>0.12334724228987252</v>
      </c>
      <c r="V61" s="57">
        <f t="shared" si="31"/>
        <v>0.1056584454094017</v>
      </c>
      <c r="W61" s="57">
        <f t="shared" si="31"/>
        <v>0.10916906415688409</v>
      </c>
      <c r="X61" s="57">
        <f t="shared" si="31"/>
        <v>9.3636388035804471E-2</v>
      </c>
      <c r="Y61" s="57">
        <f t="shared" si="31"/>
        <v>8.4434094900570481E-2</v>
      </c>
      <c r="Z61" s="57">
        <f t="shared" si="31"/>
        <v>6.093488408422449E-2</v>
      </c>
      <c r="AA61" s="57">
        <f t="shared" si="31"/>
        <v>4.8118384731272779E-2</v>
      </c>
      <c r="AB61" s="57">
        <f t="shared" si="31"/>
        <v>3.3853106906026477E-2</v>
      </c>
      <c r="AC61" s="61">
        <f t="shared" si="31"/>
        <v>2.8185791090858277E-2</v>
      </c>
    </row>
    <row r="62" spans="1:29" x14ac:dyDescent="0.25">
      <c r="A62" s="177"/>
      <c r="C62" s="179"/>
      <c r="D62" s="135" t="s">
        <v>9</v>
      </c>
      <c r="E62" s="103">
        <f t="shared" si="29"/>
        <v>5.784253020499821</v>
      </c>
      <c r="F62" s="54">
        <f t="shared" ref="F62:P62" si="32">F47*$AG$17*$AF$7/10^9</f>
        <v>0.38913353669025302</v>
      </c>
      <c r="G62" s="58">
        <f t="shared" si="32"/>
        <v>0.38954190802467142</v>
      </c>
      <c r="H62" s="58">
        <f t="shared" si="32"/>
        <v>0.38346316611079045</v>
      </c>
      <c r="I62" s="58">
        <f t="shared" si="32"/>
        <v>0.37170972498142185</v>
      </c>
      <c r="J62" s="58">
        <f t="shared" si="32"/>
        <v>0.35416729538095615</v>
      </c>
      <c r="K62" s="58">
        <f t="shared" si="32"/>
        <v>0.33144696439214838</v>
      </c>
      <c r="L62" s="58">
        <f t="shared" si="32"/>
        <v>0.31160474407660005</v>
      </c>
      <c r="M62" s="58">
        <f t="shared" si="32"/>
        <v>0.28656843573349045</v>
      </c>
      <c r="N62" s="58">
        <f t="shared" si="32"/>
        <v>0.25707302296274759</v>
      </c>
      <c r="O62" s="58">
        <f t="shared" si="32"/>
        <v>0.22407327573401953</v>
      </c>
      <c r="P62" s="58">
        <f t="shared" si="32"/>
        <v>0.19293961747210564</v>
      </c>
      <c r="Q62" s="58">
        <f t="shared" ref="Q62:AC62" si="33">Q47*$AH$17*$AF$7/10^9</f>
        <v>0.59361237814663237</v>
      </c>
      <c r="R62" s="58">
        <f t="shared" si="33"/>
        <v>0.49287640936182747</v>
      </c>
      <c r="S62" s="58">
        <f t="shared" si="33"/>
        <v>0.38950203536160277</v>
      </c>
      <c r="T62" s="58">
        <f t="shared" si="33"/>
        <v>0.24035121735280024</v>
      </c>
      <c r="U62" s="58">
        <f t="shared" si="33"/>
        <v>0.19056469421156663</v>
      </c>
      <c r="V62" s="58">
        <f t="shared" si="33"/>
        <v>0.1267789002116784</v>
      </c>
      <c r="W62" s="58">
        <f t="shared" si="33"/>
        <v>0.10169560344638176</v>
      </c>
      <c r="X62" s="58">
        <f t="shared" si="33"/>
        <v>6.6950146542819167E-2</v>
      </c>
      <c r="Y62" s="58">
        <f t="shared" si="33"/>
        <v>4.5306261637630456E-2</v>
      </c>
      <c r="Z62" s="58">
        <f t="shared" si="33"/>
        <v>2.358455313245239E-2</v>
      </c>
      <c r="AA62" s="58">
        <f t="shared" si="33"/>
        <v>1.2505551297370366E-2</v>
      </c>
      <c r="AB62" s="58">
        <f t="shared" si="33"/>
        <v>5.093139227596904E-3</v>
      </c>
      <c r="AC62" s="62">
        <f t="shared" si="33"/>
        <v>3.7104390102560459E-3</v>
      </c>
    </row>
    <row r="63" spans="1:29" x14ac:dyDescent="0.25">
      <c r="A63" s="177"/>
      <c r="C63" s="180"/>
      <c r="D63" s="137" t="s">
        <v>10</v>
      </c>
      <c r="E63" s="138">
        <f t="shared" si="29"/>
        <v>1.5943895991958965</v>
      </c>
      <c r="F63" s="139">
        <f t="shared" ref="F63:P63" si="34">F48*$AG$18*$AF$7/10^9</f>
        <v>0.15750643151748336</v>
      </c>
      <c r="G63" s="140">
        <f t="shared" si="34"/>
        <v>0.15767172467665289</v>
      </c>
      <c r="H63" s="140">
        <f t="shared" si="34"/>
        <v>0.15521128152103436</v>
      </c>
      <c r="I63" s="140">
        <f t="shared" si="34"/>
        <v>0.15045393630200418</v>
      </c>
      <c r="J63" s="140">
        <f t="shared" si="34"/>
        <v>0.14335342908276802</v>
      </c>
      <c r="K63" s="140">
        <f t="shared" si="34"/>
        <v>0.13415710463491728</v>
      </c>
      <c r="L63" s="140">
        <f t="shared" si="34"/>
        <v>0.12612572974529057</v>
      </c>
      <c r="M63" s="140">
        <f t="shared" si="34"/>
        <v>0.11599198589212716</v>
      </c>
      <c r="N63" s="140">
        <f t="shared" si="34"/>
        <v>0.10405336643730262</v>
      </c>
      <c r="O63" s="140">
        <f t="shared" si="34"/>
        <v>9.0696325892341251E-2</v>
      </c>
      <c r="P63" s="140">
        <f t="shared" si="34"/>
        <v>7.8094607072042757E-2</v>
      </c>
      <c r="Q63" s="140">
        <f t="shared" ref="Q63:AC63" si="35">Q48*$AH$18*$AF$7/10^9</f>
        <v>4.4128771424821897E-2</v>
      </c>
      <c r="R63" s="140">
        <f t="shared" si="35"/>
        <v>3.6640122763818797E-2</v>
      </c>
      <c r="S63" s="140">
        <f t="shared" si="35"/>
        <v>2.8955336715922184E-2</v>
      </c>
      <c r="T63" s="140">
        <f t="shared" si="35"/>
        <v>1.7867558566340147E-2</v>
      </c>
      <c r="U63" s="140">
        <f t="shared" si="35"/>
        <v>1.4166459700114346E-2</v>
      </c>
      <c r="V63" s="140">
        <f t="shared" si="35"/>
        <v>1.0209341722758543E-2</v>
      </c>
      <c r="W63" s="140">
        <f t="shared" si="35"/>
        <v>9.0082305714252256E-3</v>
      </c>
      <c r="X63" s="140">
        <f t="shared" si="35"/>
        <v>6.6604396839991071E-3</v>
      </c>
      <c r="Y63" s="140">
        <f t="shared" si="35"/>
        <v>5.2138147156307168E-3</v>
      </c>
      <c r="Z63" s="140">
        <f t="shared" si="35"/>
        <v>3.2836214010149691E-3</v>
      </c>
      <c r="AA63" s="140">
        <f t="shared" si="35"/>
        <v>2.2712743504065751E-3</v>
      </c>
      <c r="AB63" s="140">
        <f t="shared" si="35"/>
        <v>1.4031240369546817E-3</v>
      </c>
      <c r="AC63" s="141">
        <f t="shared" si="35"/>
        <v>1.2655807687246548E-3</v>
      </c>
    </row>
    <row r="64" spans="1:29" x14ac:dyDescent="0.25">
      <c r="A64" s="177"/>
      <c r="C64" s="178" t="s">
        <v>26</v>
      </c>
      <c r="D64" s="134" t="s">
        <v>8</v>
      </c>
      <c r="E64" s="98">
        <f t="shared" si="29"/>
        <v>2.2724999144186255</v>
      </c>
      <c r="F64" s="53">
        <f t="shared" ref="F64:P64" si="36">F49*$AG$19*$AF$8/10^9</f>
        <v>0.23170515569337996</v>
      </c>
      <c r="G64" s="57">
        <f t="shared" si="36"/>
        <v>0.22440579688185205</v>
      </c>
      <c r="H64" s="57">
        <f t="shared" si="36"/>
        <v>0.2147476864542304</v>
      </c>
      <c r="I64" s="57">
        <f t="shared" si="36"/>
        <v>0.20234446163535455</v>
      </c>
      <c r="J64" s="57">
        <f t="shared" si="36"/>
        <v>0.18635602930553147</v>
      </c>
      <c r="K64" s="57">
        <f t="shared" si="36"/>
        <v>0.16667174882432612</v>
      </c>
      <c r="L64" s="57">
        <f t="shared" si="36"/>
        <v>0.1436202153939177</v>
      </c>
      <c r="M64" s="57">
        <f t="shared" si="36"/>
        <v>0.11843747931212587</v>
      </c>
      <c r="N64" s="57">
        <f t="shared" si="36"/>
        <v>9.2671038132577155E-2</v>
      </c>
      <c r="O64" s="57">
        <f t="shared" si="36"/>
        <v>6.8137057294004683E-2</v>
      </c>
      <c r="P64" s="57">
        <f t="shared" si="36"/>
        <v>4.7589429554278362E-2</v>
      </c>
      <c r="Q64" s="57">
        <f t="shared" ref="Q64:AC64" si="37">Q49*$AH$19*$AF$8/10^9</f>
        <v>0.27600882095926182</v>
      </c>
      <c r="R64" s="57">
        <f t="shared" si="37"/>
        <v>0.15836947339310745</v>
      </c>
      <c r="S64" s="57">
        <f t="shared" si="37"/>
        <v>8.2380695393497516E-2</v>
      </c>
      <c r="T64" s="57">
        <f t="shared" si="37"/>
        <v>3.0709313278825586E-2</v>
      </c>
      <c r="U64" s="57">
        <f t="shared" si="37"/>
        <v>1.5156062790334175E-2</v>
      </c>
      <c r="V64" s="57">
        <f t="shared" si="37"/>
        <v>7.1369936458918733E-3</v>
      </c>
      <c r="W64" s="57">
        <f t="shared" si="37"/>
        <v>3.5066511176037505E-3</v>
      </c>
      <c r="X64" s="57">
        <f t="shared" si="37"/>
        <v>1.685176113118098E-3</v>
      </c>
      <c r="Y64" s="57">
        <f t="shared" si="37"/>
        <v>6.4414448971724032E-4</v>
      </c>
      <c r="Z64" s="57">
        <f t="shared" si="37"/>
        <v>1.6322789277474476E-4</v>
      </c>
      <c r="AA64" s="57">
        <f t="shared" si="37"/>
        <v>4.1413135550654175E-5</v>
      </c>
      <c r="AB64" s="57">
        <f t="shared" si="37"/>
        <v>9.5541752441092278E-6</v>
      </c>
      <c r="AC64" s="61">
        <f t="shared" si="37"/>
        <v>2.2895521208651781E-6</v>
      </c>
    </row>
    <row r="65" spans="1:29" x14ac:dyDescent="0.25">
      <c r="A65" s="177"/>
      <c r="C65" s="179"/>
      <c r="D65" s="135" t="s">
        <v>9</v>
      </c>
      <c r="E65" s="103">
        <f t="shared" si="29"/>
        <v>2.5444373590435019</v>
      </c>
      <c r="F65" s="54">
        <f t="shared" ref="F65:P65" si="38">F50*$AG$20*$AF$8/10^9</f>
        <v>0.1864361599851185</v>
      </c>
      <c r="G65" s="58">
        <f t="shared" si="38"/>
        <v>0.18094877364937936</v>
      </c>
      <c r="H65" s="58">
        <f t="shared" si="38"/>
        <v>0.17352315109480629</v>
      </c>
      <c r="I65" s="58">
        <f t="shared" si="38"/>
        <v>0.16383577323797696</v>
      </c>
      <c r="J65" s="58">
        <f t="shared" si="38"/>
        <v>0.15119286366545434</v>
      </c>
      <c r="K65" s="58">
        <f t="shared" si="38"/>
        <v>0.13548867441022397</v>
      </c>
      <c r="L65" s="58">
        <f t="shared" si="38"/>
        <v>0.11697503565606554</v>
      </c>
      <c r="M65" s="58">
        <f t="shared" si="38"/>
        <v>9.6646808697384817E-2</v>
      </c>
      <c r="N65" s="58">
        <f t="shared" si="38"/>
        <v>7.5761388026825568E-2</v>
      </c>
      <c r="O65" s="58">
        <f t="shared" si="38"/>
        <v>5.5805652328943946E-2</v>
      </c>
      <c r="P65" s="58">
        <f t="shared" si="38"/>
        <v>3.9046507641834302E-2</v>
      </c>
      <c r="Q65" s="58">
        <f t="shared" ref="Q65:AC65" si="39">Q50*$AH$20*$AF$8/10^9</f>
        <v>0.45813698977684092</v>
      </c>
      <c r="R65" s="58">
        <f t="shared" si="39"/>
        <v>0.32582161339347476</v>
      </c>
      <c r="S65" s="58">
        <f t="shared" si="39"/>
        <v>0.20649980568160192</v>
      </c>
      <c r="T65" s="58">
        <f t="shared" si="39"/>
        <v>9.3710624853796526E-2</v>
      </c>
      <c r="U65" s="58">
        <f t="shared" si="39"/>
        <v>4.6421126552180517E-2</v>
      </c>
      <c r="V65" s="58">
        <f t="shared" si="39"/>
        <v>2.2239210148532421E-2</v>
      </c>
      <c r="W65" s="58">
        <f t="shared" si="39"/>
        <v>1.0687974025571418E-2</v>
      </c>
      <c r="X65" s="58">
        <f t="shared" si="39"/>
        <v>3.6911291345590757E-3</v>
      </c>
      <c r="Y65" s="58">
        <f t="shared" si="39"/>
        <v>1.160705365358221E-3</v>
      </c>
      <c r="Z65" s="58">
        <f t="shared" si="39"/>
        <v>3.1156252364472148E-4</v>
      </c>
      <c r="AA65" s="58">
        <f t="shared" si="39"/>
        <v>7.6211017010439341E-5</v>
      </c>
      <c r="AB65" s="58">
        <f t="shared" si="39"/>
        <v>1.5969199183915868E-5</v>
      </c>
      <c r="AC65" s="62">
        <f t="shared" si="39"/>
        <v>3.6489777347739527E-6</v>
      </c>
    </row>
    <row r="66" spans="1:29" x14ac:dyDescent="0.25">
      <c r="A66" s="177"/>
      <c r="C66" s="180"/>
      <c r="D66" s="137" t="s">
        <v>10</v>
      </c>
      <c r="E66" s="138">
        <f t="shared" si="29"/>
        <v>3.7848172857363284E-2</v>
      </c>
      <c r="F66" s="139">
        <f t="shared" ref="F66:P66" si="40">F51*$AG$21*$AF$8/10^9</f>
        <v>4.2268374306318598E-3</v>
      </c>
      <c r="G66" s="140">
        <f t="shared" si="40"/>
        <v>4.0975741426149768E-3</v>
      </c>
      <c r="H66" s="140">
        <f t="shared" si="40"/>
        <v>3.9248748849992693E-3</v>
      </c>
      <c r="I66" s="140">
        <f t="shared" si="40"/>
        <v>3.7015639436362175E-3</v>
      </c>
      <c r="J66" s="140">
        <f t="shared" si="40"/>
        <v>3.4121363054235728E-3</v>
      </c>
      <c r="K66" s="140">
        <f t="shared" si="40"/>
        <v>3.0544048703228456E-3</v>
      </c>
      <c r="L66" s="140">
        <f t="shared" si="40"/>
        <v>2.6342371662766849E-3</v>
      </c>
      <c r="M66" s="140">
        <f t="shared" si="40"/>
        <v>2.1741846562807177E-3</v>
      </c>
      <c r="N66" s="140">
        <f t="shared" si="40"/>
        <v>1.7026007523403149E-3</v>
      </c>
      <c r="O66" s="140">
        <f t="shared" si="40"/>
        <v>1.2528742701194044E-3</v>
      </c>
      <c r="P66" s="140">
        <f t="shared" si="40"/>
        <v>8.7575773108674595E-4</v>
      </c>
      <c r="Q66" s="140">
        <f t="shared" ref="Q66:AC66" si="41">Q51*$AH$21*$AF$8/10^9</f>
        <v>1.7389014188674478E-3</v>
      </c>
      <c r="R66" s="140">
        <f t="shared" si="41"/>
        <v>2.2320019956953156E-3</v>
      </c>
      <c r="S66" s="140">
        <f t="shared" si="41"/>
        <v>1.2890009761939757E-3</v>
      </c>
      <c r="T66" s="140">
        <f t="shared" si="41"/>
        <v>8.1585208379592131E-4</v>
      </c>
      <c r="U66" s="140">
        <f t="shared" si="41"/>
        <v>4.0355023208582243E-4</v>
      </c>
      <c r="V66" s="140">
        <f t="shared" si="41"/>
        <v>1.9202004640004103E-4</v>
      </c>
      <c r="W66" s="140">
        <f t="shared" si="41"/>
        <v>6.1429631007273598E-5</v>
      </c>
      <c r="X66" s="140">
        <f t="shared" si="41"/>
        <v>3.7166879167492255E-5</v>
      </c>
      <c r="Y66" s="140">
        <f t="shared" si="41"/>
        <v>1.7373705212300612E-5</v>
      </c>
      <c r="Z66" s="140">
        <f t="shared" si="41"/>
        <v>3.3592172699638691E-6</v>
      </c>
      <c r="AA66" s="140">
        <f t="shared" si="41"/>
        <v>3.563244336261952E-7</v>
      </c>
      <c r="AB66" s="140">
        <f t="shared" si="41"/>
        <v>9.7337545130682558E-8</v>
      </c>
      <c r="AC66" s="141">
        <f t="shared" si="41"/>
        <v>1.6855956363632126E-8</v>
      </c>
    </row>
    <row r="67" spans="1:29" x14ac:dyDescent="0.25">
      <c r="A67" s="177"/>
      <c r="C67" s="178" t="s">
        <v>28</v>
      </c>
      <c r="D67" s="134" t="s">
        <v>8</v>
      </c>
      <c r="E67" s="98">
        <f t="shared" si="29"/>
        <v>8.1543447827180746E-2</v>
      </c>
      <c r="F67" s="53">
        <f t="shared" ref="F67:P67" si="42">F52*$AG$22*$AF$9/10^9</f>
        <v>8.563583755933149E-3</v>
      </c>
      <c r="G67" s="57">
        <f t="shared" si="42"/>
        <v>1.3823409513254576E-2</v>
      </c>
      <c r="H67" s="57">
        <f t="shared" si="42"/>
        <v>1.5878990606455978E-2</v>
      </c>
      <c r="I67" s="57">
        <f t="shared" si="42"/>
        <v>1.4741367406275359E-2</v>
      </c>
      <c r="J67" s="57">
        <f t="shared" si="42"/>
        <v>1.1561427488234672E-2</v>
      </c>
      <c r="K67" s="57">
        <f t="shared" si="42"/>
        <v>7.8179950371370203E-3</v>
      </c>
      <c r="L67" s="57">
        <f t="shared" si="42"/>
        <v>4.6019341434874001E-3</v>
      </c>
      <c r="M67" s="57">
        <f t="shared" si="42"/>
        <v>2.3727450833830556E-3</v>
      </c>
      <c r="N67" s="57">
        <f t="shared" si="42"/>
        <v>1.0736037720885066E-3</v>
      </c>
      <c r="O67" s="57">
        <f t="shared" si="42"/>
        <v>4.2603717075429367E-4</v>
      </c>
      <c r="P67" s="57">
        <f t="shared" si="42"/>
        <v>1.5110923031345835E-4</v>
      </c>
      <c r="Q67" s="57">
        <f t="shared" ref="Q67:AC67" si="43">Q52*$AH$22*$AF$9/10^9</f>
        <v>4.2192210987722421E-4</v>
      </c>
      <c r="R67" s="57">
        <f t="shared" si="43"/>
        <v>9.1598010192095661E-5</v>
      </c>
      <c r="S67" s="57">
        <f t="shared" si="43"/>
        <v>1.5861474237083796E-5</v>
      </c>
      <c r="T67" s="57">
        <f t="shared" si="43"/>
        <v>1.7001366052544181E-6</v>
      </c>
      <c r="U67" s="57">
        <f t="shared" si="43"/>
        <v>1.2853881361217471E-7</v>
      </c>
      <c r="V67" s="57">
        <f t="shared" si="43"/>
        <v>2.7903458364671198E-8</v>
      </c>
      <c r="W67" s="57">
        <f t="shared" si="43"/>
        <v>5.3256746900972639E-9</v>
      </c>
      <c r="X67" s="57">
        <f t="shared" si="43"/>
        <v>9.5893722957246246E-10</v>
      </c>
      <c r="Y67" s="57">
        <f t="shared" si="43"/>
        <v>1.4799621210874506E-10</v>
      </c>
      <c r="Z67" s="57">
        <f t="shared" si="43"/>
        <v>1.4071512501934879E-11</v>
      </c>
      <c r="AA67" s="57">
        <f t="shared" si="43"/>
        <v>0</v>
      </c>
      <c r="AB67" s="57">
        <f t="shared" si="43"/>
        <v>0</v>
      </c>
      <c r="AC67" s="61">
        <f t="shared" si="43"/>
        <v>0</v>
      </c>
    </row>
    <row r="68" spans="1:29" x14ac:dyDescent="0.25">
      <c r="A68" s="177"/>
      <c r="C68" s="179"/>
      <c r="D68" s="135" t="s">
        <v>9</v>
      </c>
      <c r="E68" s="103">
        <f t="shared" si="29"/>
        <v>3.1728623522968666</v>
      </c>
      <c r="F68" s="54">
        <f t="shared" ref="F68:P68" si="44">F53*$AG$23*$AF$9/10^9</f>
        <v>0.81354045681363918</v>
      </c>
      <c r="G68" s="58">
        <f t="shared" si="44"/>
        <v>0.73587075891707321</v>
      </c>
      <c r="H68" s="58">
        <f t="shared" si="44"/>
        <v>0.59488682199547305</v>
      </c>
      <c r="I68" s="58">
        <f t="shared" si="44"/>
        <v>0.43014949918484829</v>
      </c>
      <c r="J68" s="58">
        <f t="shared" si="44"/>
        <v>0.27832764200049231</v>
      </c>
      <c r="K68" s="58">
        <f t="shared" si="44"/>
        <v>0.16114013439463665</v>
      </c>
      <c r="L68" s="58">
        <f t="shared" si="44"/>
        <v>8.3336758469982397E-2</v>
      </c>
      <c r="M68" s="58">
        <f t="shared" si="44"/>
        <v>3.8476564557157249E-2</v>
      </c>
      <c r="N68" s="58">
        <f t="shared" si="44"/>
        <v>1.5818447703410891E-2</v>
      </c>
      <c r="O68" s="58">
        <f t="shared" si="44"/>
        <v>5.7694450553550866E-3</v>
      </c>
      <c r="P68" s="58">
        <f t="shared" si="44"/>
        <v>1.8983613141564963E-3</v>
      </c>
      <c r="Q68" s="58">
        <f t="shared" ref="Q68:AC68" si="45">Q53*$AH$23*$AF$9/10^9</f>
        <v>1.0006519189957274E-2</v>
      </c>
      <c r="R68" s="58">
        <f t="shared" si="45"/>
        <v>2.8057799175136315E-3</v>
      </c>
      <c r="S68" s="58">
        <f t="shared" si="45"/>
        <v>6.8408924258877375E-4</v>
      </c>
      <c r="T68" s="58">
        <f t="shared" si="45"/>
        <v>1.2103183808012777E-4</v>
      </c>
      <c r="U68" s="58">
        <f t="shared" si="45"/>
        <v>2.4660121414513579E-5</v>
      </c>
      <c r="V68" s="58">
        <f t="shared" si="45"/>
        <v>4.5039439272273851E-6</v>
      </c>
      <c r="W68" s="58">
        <f t="shared" si="45"/>
        <v>7.4216815310632884E-7</v>
      </c>
      <c r="X68" s="58">
        <f t="shared" si="45"/>
        <v>1.1760462200184636E-7</v>
      </c>
      <c r="Y68" s="58">
        <f t="shared" si="45"/>
        <v>1.6210641031735896E-8</v>
      </c>
      <c r="Z68" s="58">
        <f t="shared" si="45"/>
        <v>1.6537436573908479E-9</v>
      </c>
      <c r="AA68" s="58">
        <f t="shared" si="45"/>
        <v>0</v>
      </c>
      <c r="AB68" s="58">
        <f t="shared" si="45"/>
        <v>0</v>
      </c>
      <c r="AC68" s="62">
        <f t="shared" si="45"/>
        <v>0</v>
      </c>
    </row>
    <row r="69" spans="1:29" x14ac:dyDescent="0.25">
      <c r="A69" s="177"/>
      <c r="C69" s="180"/>
      <c r="D69" s="137" t="s">
        <v>10</v>
      </c>
      <c r="E69" s="138">
        <f t="shared" si="29"/>
        <v>0.13311690953311922</v>
      </c>
      <c r="F69" s="139">
        <f t="shared" ref="F69:P69" si="46">F54*$AG$24*$AF$9/10^9</f>
        <v>3.425433502373218E-2</v>
      </c>
      <c r="G69" s="140">
        <f t="shared" si="46"/>
        <v>3.0984031954403076E-2</v>
      </c>
      <c r="H69" s="140">
        <f t="shared" si="46"/>
        <v>2.504786618928307E-2</v>
      </c>
      <c r="I69" s="140">
        <f t="shared" si="46"/>
        <v>1.811155786041466E-2</v>
      </c>
      <c r="J69" s="140">
        <f t="shared" si="46"/>
        <v>1.1719058610547041E-2</v>
      </c>
      <c r="K69" s="140">
        <f t="shared" si="46"/>
        <v>6.7848477639847003E-3</v>
      </c>
      <c r="L69" s="140">
        <f t="shared" si="46"/>
        <v>3.5089161461045217E-3</v>
      </c>
      <c r="M69" s="140">
        <f t="shared" si="46"/>
        <v>1.6200658760908314E-3</v>
      </c>
      <c r="N69" s="140">
        <f t="shared" si="46"/>
        <v>6.6603990330151117E-4</v>
      </c>
      <c r="O69" s="140">
        <f t="shared" si="46"/>
        <v>2.4292400233074055E-4</v>
      </c>
      <c r="P69" s="140">
        <f t="shared" si="46"/>
        <v>7.993100270132616E-5</v>
      </c>
      <c r="Q69" s="140">
        <f t="shared" ref="Q69:AC69" si="47">Q54*$AH$24*$AF$9/10^9</f>
        <v>7.1370212851237167E-5</v>
      </c>
      <c r="R69" s="140">
        <f t="shared" si="47"/>
        <v>2.0011864877813673E-5</v>
      </c>
      <c r="S69" s="140">
        <f t="shared" si="47"/>
        <v>4.8791786560308255E-6</v>
      </c>
      <c r="T69" s="140">
        <f t="shared" si="47"/>
        <v>8.6324403936830648E-7</v>
      </c>
      <c r="U69" s="140">
        <f t="shared" si="47"/>
        <v>1.7588514855970619E-7</v>
      </c>
      <c r="V69" s="140">
        <f t="shared" si="47"/>
        <v>2.9616063660948328E-8</v>
      </c>
      <c r="W69" s="140">
        <f t="shared" si="47"/>
        <v>4.4679806617116213E-9</v>
      </c>
      <c r="X69" s="140">
        <f t="shared" si="47"/>
        <v>6.4284239327218725E-10</v>
      </c>
      <c r="Y69" s="140">
        <f t="shared" si="47"/>
        <v>7.9650280992508501E-11</v>
      </c>
      <c r="Z69" s="140">
        <f t="shared" si="47"/>
        <v>8.1155969346575394E-12</v>
      </c>
      <c r="AA69" s="140">
        <f t="shared" si="47"/>
        <v>0</v>
      </c>
      <c r="AB69" s="140">
        <f t="shared" si="47"/>
        <v>0</v>
      </c>
      <c r="AC69" s="141">
        <f t="shared" si="47"/>
        <v>0</v>
      </c>
    </row>
    <row r="70" spans="1:29" x14ac:dyDescent="0.25">
      <c r="A70" s="177"/>
      <c r="C70" s="178" t="s">
        <v>32</v>
      </c>
      <c r="D70" s="135" t="s">
        <v>9</v>
      </c>
      <c r="E70" s="103">
        <f t="shared" si="29"/>
        <v>2.8196578817626827</v>
      </c>
      <c r="F70" s="54">
        <f t="shared" ref="F70:P70" si="48">F55*$AG$25*$AF$10/10^9</f>
        <v>0.2495991988777308</v>
      </c>
      <c r="G70" s="58">
        <f t="shared" si="48"/>
        <v>0.27294388651036838</v>
      </c>
      <c r="H70" s="58">
        <f t="shared" si="48"/>
        <v>0.29432990304291257</v>
      </c>
      <c r="I70" s="58">
        <f t="shared" si="48"/>
        <v>0.31195173451917146</v>
      </c>
      <c r="J70" s="58">
        <f t="shared" si="48"/>
        <v>0.32320116328084103</v>
      </c>
      <c r="K70" s="58">
        <f t="shared" si="48"/>
        <v>0.32549537522552624</v>
      </c>
      <c r="L70" s="58">
        <f t="shared" si="48"/>
        <v>0.30009998705218321</v>
      </c>
      <c r="M70" s="58">
        <f t="shared" si="48"/>
        <v>0.25909774771718397</v>
      </c>
      <c r="N70" s="58">
        <f t="shared" si="48"/>
        <v>0.20473513773473287</v>
      </c>
      <c r="O70" s="58">
        <f t="shared" si="48"/>
        <v>0.13970316920839013</v>
      </c>
      <c r="P70" s="58">
        <f t="shared" si="48"/>
        <v>8.1096850448156205E-2</v>
      </c>
      <c r="Q70" s="58">
        <f t="shared" ref="Q70:AC70" si="49">Q55*$AH$25*$AF$10/10^9</f>
        <v>3.9011772207100871E-2</v>
      </c>
      <c r="R70" s="58">
        <f t="shared" si="49"/>
        <v>1.5820124913918814E-2</v>
      </c>
      <c r="S70" s="58">
        <f t="shared" si="49"/>
        <v>2.5718310244660664E-3</v>
      </c>
      <c r="T70" s="58">
        <f t="shared" si="49"/>
        <v>0</v>
      </c>
      <c r="U70" s="58">
        <f t="shared" si="49"/>
        <v>0</v>
      </c>
      <c r="V70" s="58">
        <f t="shared" si="49"/>
        <v>0</v>
      </c>
      <c r="W70" s="58">
        <f t="shared" si="49"/>
        <v>0</v>
      </c>
      <c r="X70" s="58">
        <f t="shared" si="49"/>
        <v>0</v>
      </c>
      <c r="Y70" s="58">
        <f t="shared" si="49"/>
        <v>0</v>
      </c>
      <c r="Z70" s="58">
        <f t="shared" si="49"/>
        <v>0</v>
      </c>
      <c r="AA70" s="58">
        <f t="shared" si="49"/>
        <v>0</v>
      </c>
      <c r="AB70" s="58">
        <f t="shared" si="49"/>
        <v>0</v>
      </c>
      <c r="AC70" s="62">
        <f t="shared" si="49"/>
        <v>0</v>
      </c>
    </row>
    <row r="71" spans="1:29" x14ac:dyDescent="0.25">
      <c r="A71" s="177"/>
      <c r="C71" s="180"/>
      <c r="D71" s="137" t="s">
        <v>10</v>
      </c>
      <c r="E71" s="138">
        <f t="shared" si="29"/>
        <v>5.5396645203230351E-2</v>
      </c>
      <c r="F71" s="139">
        <f t="shared" ref="F71:P71" si="50">F56*$AG$26*$AF$10/10^9</f>
        <v>5.0938612015863421E-3</v>
      </c>
      <c r="G71" s="140">
        <f t="shared" si="50"/>
        <v>5.5148619346959441E-3</v>
      </c>
      <c r="H71" s="140">
        <f t="shared" si="50"/>
        <v>5.8915197235265473E-3</v>
      </c>
      <c r="I71" s="140">
        <f t="shared" si="50"/>
        <v>6.1895773023692762E-3</v>
      </c>
      <c r="J71" s="140">
        <f t="shared" si="50"/>
        <v>6.359951334685596E-3</v>
      </c>
      <c r="K71" s="140">
        <f t="shared" si="50"/>
        <v>6.3553567827482321E-3</v>
      </c>
      <c r="L71" s="140">
        <f t="shared" si="50"/>
        <v>5.8165410701162294E-3</v>
      </c>
      <c r="M71" s="140">
        <f t="shared" si="50"/>
        <v>4.9870082675223474E-3</v>
      </c>
      <c r="N71" s="140">
        <f t="shared" si="50"/>
        <v>3.9147722095859878E-3</v>
      </c>
      <c r="O71" s="140">
        <f t="shared" si="50"/>
        <v>2.6546399394158362E-3</v>
      </c>
      <c r="P71" s="140">
        <f t="shared" si="50"/>
        <v>1.5318809758380957E-3</v>
      </c>
      <c r="Q71" s="140">
        <f t="shared" ref="Q71:AC71" si="51">Q56*$AH$26*$AF$10/10^9</f>
        <v>7.3276501491492002E-4</v>
      </c>
      <c r="R71" s="140">
        <f t="shared" si="51"/>
        <v>3.0352940711151884E-4</v>
      </c>
      <c r="S71" s="140">
        <f t="shared" si="51"/>
        <v>5.0380039113469403E-5</v>
      </c>
      <c r="T71" s="140">
        <f t="shared" si="51"/>
        <v>0</v>
      </c>
      <c r="U71" s="140">
        <f t="shared" si="51"/>
        <v>0</v>
      </c>
      <c r="V71" s="140">
        <f t="shared" si="51"/>
        <v>0</v>
      </c>
      <c r="W71" s="140">
        <f t="shared" si="51"/>
        <v>0</v>
      </c>
      <c r="X71" s="140">
        <f t="shared" si="51"/>
        <v>0</v>
      </c>
      <c r="Y71" s="140">
        <f t="shared" si="51"/>
        <v>0</v>
      </c>
      <c r="Z71" s="140">
        <f t="shared" si="51"/>
        <v>0</v>
      </c>
      <c r="AA71" s="140">
        <f t="shared" si="51"/>
        <v>0</v>
      </c>
      <c r="AB71" s="140">
        <f t="shared" si="51"/>
        <v>0</v>
      </c>
      <c r="AC71" s="141">
        <f t="shared" si="51"/>
        <v>0</v>
      </c>
    </row>
    <row r="72" spans="1:29" x14ac:dyDescent="0.25">
      <c r="E72" s="131"/>
    </row>
    <row r="73" spans="1:29" x14ac:dyDescent="0.25">
      <c r="C73" s="2" t="s">
        <v>165</v>
      </c>
      <c r="E73" s="131"/>
      <c r="F73" s="2" t="s">
        <v>166</v>
      </c>
    </row>
    <row r="74" spans="1:29" x14ac:dyDescent="0.25">
      <c r="C74" s="122" t="s">
        <v>30</v>
      </c>
      <c r="D74" s="122" t="s">
        <v>120</v>
      </c>
      <c r="E74" s="122" t="s">
        <v>168</v>
      </c>
      <c r="F74" s="122" t="s">
        <v>169</v>
      </c>
      <c r="G74" s="122" t="s">
        <v>170</v>
      </c>
      <c r="H74" s="122" t="s">
        <v>171</v>
      </c>
      <c r="I74" s="122" t="s">
        <v>172</v>
      </c>
      <c r="J74" s="122" t="s">
        <v>173</v>
      </c>
      <c r="K74" s="122" t="s">
        <v>174</v>
      </c>
      <c r="L74" s="122" t="s">
        <v>175</v>
      </c>
      <c r="M74" s="122" t="s">
        <v>176</v>
      </c>
      <c r="N74" s="122" t="s">
        <v>177</v>
      </c>
      <c r="O74" s="122" t="s">
        <v>178</v>
      </c>
      <c r="P74" s="122" t="s">
        <v>179</v>
      </c>
      <c r="Q74" s="122" t="s">
        <v>180</v>
      </c>
      <c r="R74" s="122" t="s">
        <v>181</v>
      </c>
      <c r="S74" s="122" t="s">
        <v>182</v>
      </c>
      <c r="T74" s="122" t="s">
        <v>183</v>
      </c>
      <c r="U74" s="122" t="s">
        <v>184</v>
      </c>
      <c r="V74" s="122" t="s">
        <v>185</v>
      </c>
      <c r="W74" s="122" t="s">
        <v>186</v>
      </c>
      <c r="X74" s="122" t="s">
        <v>187</v>
      </c>
      <c r="Y74" s="122" t="s">
        <v>188</v>
      </c>
      <c r="Z74" s="122" t="s">
        <v>189</v>
      </c>
      <c r="AA74" s="122" t="s">
        <v>190</v>
      </c>
      <c r="AB74" s="122" t="s">
        <v>191</v>
      </c>
      <c r="AC74" s="122" t="s">
        <v>192</v>
      </c>
    </row>
    <row r="75" spans="1:29" ht="15" customHeight="1" x14ac:dyDescent="0.25">
      <c r="A75" s="163" t="s">
        <v>15</v>
      </c>
      <c r="C75" s="126" t="s">
        <v>25</v>
      </c>
      <c r="D75" s="127" t="s">
        <v>8</v>
      </c>
      <c r="E75" s="128">
        <f>SUM(F75:AC75)</f>
        <v>157335545.41890892</v>
      </c>
      <c r="F75" s="129">
        <v>14962033.629053256</v>
      </c>
      <c r="G75" s="130">
        <v>15955363.453685939</v>
      </c>
      <c r="H75" s="130">
        <v>17057584.440979891</v>
      </c>
      <c r="I75" s="130">
        <v>18288793.422388885</v>
      </c>
      <c r="J75" s="130">
        <v>19535174.323124334</v>
      </c>
      <c r="K75" s="130">
        <v>20347677.262563463</v>
      </c>
      <c r="L75" s="130">
        <v>19158018.919097319</v>
      </c>
      <c r="M75" s="130">
        <v>15821282.15281905</v>
      </c>
      <c r="N75" s="130">
        <v>10379772.204633307</v>
      </c>
      <c r="O75" s="130">
        <v>4608770.9677851815</v>
      </c>
      <c r="P75" s="130">
        <v>1107791.5499456143</v>
      </c>
      <c r="Q75" s="130">
        <v>110686.35071550202</v>
      </c>
      <c r="R75" s="130">
        <v>2588.9730871271254</v>
      </c>
      <c r="S75" s="130">
        <v>7.7673996224374173</v>
      </c>
      <c r="T75" s="130">
        <v>1.6304514187234621E-3</v>
      </c>
      <c r="U75" s="130">
        <v>6.398846825497853E-9</v>
      </c>
      <c r="V75" s="130">
        <v>1.5723470799514305E-16</v>
      </c>
      <c r="W75" s="130">
        <v>5.1155408079104607E-27</v>
      </c>
      <c r="X75" s="130">
        <v>3.4842997781548336E-41</v>
      </c>
      <c r="Y75" s="130">
        <v>4.7354420978941439E-60</v>
      </c>
      <c r="Z75" s="130">
        <v>9.260842401146774E-85</v>
      </c>
      <c r="AA75" s="130">
        <v>9.4566230725663122E-117</v>
      </c>
      <c r="AB75" s="130">
        <v>1.7049435159539274E-157</v>
      </c>
      <c r="AC75" s="132">
        <v>8.3016990655955723E-209</v>
      </c>
    </row>
    <row r="76" spans="1:29" x14ac:dyDescent="0.25">
      <c r="A76" s="164"/>
      <c r="C76" s="178" t="s">
        <v>27</v>
      </c>
      <c r="D76" s="134" t="s">
        <v>8</v>
      </c>
      <c r="E76" s="98">
        <f t="shared" ref="E76:E86" si="52">SUM(F76:AC76)</f>
        <v>6295480.8536607353</v>
      </c>
      <c r="F76" s="53">
        <v>587315.45184307755</v>
      </c>
      <c r="G76" s="57">
        <v>598229.56408808532</v>
      </c>
      <c r="H76" s="57">
        <v>598122.89532104065</v>
      </c>
      <c r="I76" s="57">
        <v>590059.8504551088</v>
      </c>
      <c r="J76" s="57">
        <v>571564.40984649875</v>
      </c>
      <c r="K76" s="57">
        <v>542185.02930349461</v>
      </c>
      <c r="L76" s="57">
        <v>487537.41642970854</v>
      </c>
      <c r="M76" s="57">
        <v>427546.68374352797</v>
      </c>
      <c r="N76" s="57">
        <v>364874.93587541411</v>
      </c>
      <c r="O76" s="57">
        <v>302786.45180972072</v>
      </c>
      <c r="P76" s="57">
        <v>248829.89501563553</v>
      </c>
      <c r="Q76" s="57">
        <v>218409.26331516818</v>
      </c>
      <c r="R76" s="57">
        <v>183639.15953887228</v>
      </c>
      <c r="S76" s="57">
        <v>146616.51368178794</v>
      </c>
      <c r="T76" s="57">
        <v>80265.265964642909</v>
      </c>
      <c r="U76" s="57">
        <v>62360.826310829914</v>
      </c>
      <c r="V76" s="57">
        <v>53417.878179745836</v>
      </c>
      <c r="W76" s="57">
        <v>55192.746282924069</v>
      </c>
      <c r="X76" s="57">
        <v>47339.870938920118</v>
      </c>
      <c r="Y76" s="57">
        <v>42687.455585206233</v>
      </c>
      <c r="Z76" s="57">
        <v>30806.928895230554</v>
      </c>
      <c r="AA76" s="57">
        <v>24327.274585781037</v>
      </c>
      <c r="AB76" s="57">
        <v>17115.159452754197</v>
      </c>
      <c r="AC76" s="61">
        <v>14249.927197558969</v>
      </c>
    </row>
    <row r="77" spans="1:29" x14ac:dyDescent="0.25">
      <c r="A77" s="164"/>
      <c r="C77" s="179"/>
      <c r="D77" s="135" t="s">
        <v>9</v>
      </c>
      <c r="E77" s="103">
        <f t="shared" si="52"/>
        <v>6301577.6049061054</v>
      </c>
      <c r="F77" s="54">
        <v>603111.22194154689</v>
      </c>
      <c r="G77" s="136">
        <v>614318.8677677149</v>
      </c>
      <c r="H77" s="136">
        <v>614209.33015852491</v>
      </c>
      <c r="I77" s="136">
        <v>605929.43078519648</v>
      </c>
      <c r="J77" s="136">
        <v>586936.55778857996</v>
      </c>
      <c r="K77" s="136">
        <v>556767.02275664418</v>
      </c>
      <c r="L77" s="136">
        <v>500649.66968331882</v>
      </c>
      <c r="M77" s="136">
        <v>439045.49430875696</v>
      </c>
      <c r="N77" s="136">
        <v>374688.19820947148</v>
      </c>
      <c r="O77" s="136">
        <v>310929.85271413845</v>
      </c>
      <c r="P77" s="136">
        <v>255522.14158084811</v>
      </c>
      <c r="Q77" s="136">
        <v>224283.35108159075</v>
      </c>
      <c r="R77" s="136">
        <v>188578.11003991772</v>
      </c>
      <c r="S77" s="136">
        <v>150559.74510110251</v>
      </c>
      <c r="T77" s="136">
        <v>82423.989499144314</v>
      </c>
      <c r="U77" s="136">
        <v>64038.012348529512</v>
      </c>
      <c r="V77" s="136">
        <v>42603.215726177659</v>
      </c>
      <c r="W77" s="136">
        <v>34174.138794358456</v>
      </c>
      <c r="X77" s="136">
        <v>22498.15648582342</v>
      </c>
      <c r="Y77" s="136">
        <v>15224.871292240594</v>
      </c>
      <c r="Z77" s="136">
        <v>7925.4339896443735</v>
      </c>
      <c r="AA77" s="136">
        <v>4202.4082777740741</v>
      </c>
      <c r="AB77" s="136">
        <v>1711.5159452754187</v>
      </c>
      <c r="AC77" s="62">
        <v>1246.8686297864099</v>
      </c>
    </row>
    <row r="78" spans="1:29" x14ac:dyDescent="0.25">
      <c r="A78" s="164"/>
      <c r="C78" s="180"/>
      <c r="D78" s="137" t="s">
        <v>10</v>
      </c>
      <c r="E78" s="138">
        <f t="shared" si="52"/>
        <v>2570121.6487091528</v>
      </c>
      <c r="F78" s="139">
        <v>244116.44697634035</v>
      </c>
      <c r="G78" s="140">
        <v>248652.87504883704</v>
      </c>
      <c r="H78" s="140">
        <v>248608.53839749823</v>
      </c>
      <c r="I78" s="140">
        <v>245257.1505559129</v>
      </c>
      <c r="J78" s="140">
        <v>237569.55910490148</v>
      </c>
      <c r="K78" s="140">
        <v>225358.08063959409</v>
      </c>
      <c r="L78" s="140">
        <v>202643.91391943858</v>
      </c>
      <c r="M78" s="140">
        <v>177708.89055354451</v>
      </c>
      <c r="N78" s="140">
        <v>151659.5087990718</v>
      </c>
      <c r="O78" s="140">
        <v>125852.55943191318</v>
      </c>
      <c r="P78" s="140">
        <v>103425.62873510519</v>
      </c>
      <c r="Q78" s="140">
        <v>90781.356390167668</v>
      </c>
      <c r="R78" s="140">
        <v>76329.235016157167</v>
      </c>
      <c r="S78" s="140">
        <v>60940.849207589104</v>
      </c>
      <c r="T78" s="140">
        <v>33362.090987748881</v>
      </c>
      <c r="U78" s="140">
        <v>25920.14785535718</v>
      </c>
      <c r="V78" s="140">
        <v>18679.871510708668</v>
      </c>
      <c r="W78" s="140">
        <v>16482.217383119787</v>
      </c>
      <c r="X78" s="140">
        <v>12186.501429821019</v>
      </c>
      <c r="Y78" s="140">
        <v>9539.634543872271</v>
      </c>
      <c r="Z78" s="140">
        <v>6007.9902824723467</v>
      </c>
      <c r="AA78" s="140">
        <v>4155.7148524654731</v>
      </c>
      <c r="AB78" s="140">
        <v>2567.2739179131286</v>
      </c>
      <c r="AC78" s="141">
        <v>2315.6131696033322</v>
      </c>
    </row>
    <row r="79" spans="1:29" x14ac:dyDescent="0.25">
      <c r="A79" s="164"/>
      <c r="C79" s="178" t="s">
        <v>26</v>
      </c>
      <c r="D79" s="134" t="s">
        <v>8</v>
      </c>
      <c r="E79" s="98">
        <f t="shared" si="52"/>
        <v>20278042.505678799</v>
      </c>
      <c r="F79" s="53">
        <v>1964609.8458409104</v>
      </c>
      <c r="G79" s="57">
        <v>2062625.6684141674</v>
      </c>
      <c r="H79" s="57">
        <v>2136303.8166791322</v>
      </c>
      <c r="I79" s="57">
        <v>2186386.9912038622</v>
      </c>
      <c r="J79" s="57">
        <v>2187433.1699056299</v>
      </c>
      <c r="K79" s="57">
        <v>2119623.2587586488</v>
      </c>
      <c r="L79" s="57">
        <v>1906687.4670489514</v>
      </c>
      <c r="M79" s="57">
        <v>1630424.6011811022</v>
      </c>
      <c r="N79" s="57">
        <v>1311766.9795060605</v>
      </c>
      <c r="O79" s="57">
        <v>983551.42414496175</v>
      </c>
      <c r="P79" s="57">
        <v>696797.03018395219</v>
      </c>
      <c r="Q79" s="57">
        <v>503892.8061676381</v>
      </c>
      <c r="R79" s="57">
        <v>294373.0923905315</v>
      </c>
      <c r="S79" s="57">
        <v>154539.15516648948</v>
      </c>
      <c r="T79" s="57">
        <v>72269.255250690578</v>
      </c>
      <c r="U79" s="57">
        <v>35660.729629141933</v>
      </c>
      <c r="V79" s="57">
        <v>16827.132150809382</v>
      </c>
      <c r="W79" s="57">
        <v>8267.750356856026</v>
      </c>
      <c r="X79" s="57">
        <v>3973.1969173249768</v>
      </c>
      <c r="Y79" s="57">
        <v>1518.7213258802294</v>
      </c>
      <c r="Z79" s="57">
        <v>384.84794280288838</v>
      </c>
      <c r="AA79" s="57">
        <v>97.641155263093452</v>
      </c>
      <c r="AB79" s="57">
        <v>22.526203244857584</v>
      </c>
      <c r="AC79" s="61">
        <v>5.398154743508921</v>
      </c>
    </row>
    <row r="80" spans="1:29" x14ac:dyDescent="0.25">
      <c r="A80" s="164"/>
      <c r="C80" s="179"/>
      <c r="D80" s="135" t="s">
        <v>9</v>
      </c>
      <c r="E80" s="103">
        <f t="shared" si="52"/>
        <v>16435452.082607383</v>
      </c>
      <c r="F80" s="54">
        <v>1538992.5443362286</v>
      </c>
      <c r="G80" s="136">
        <v>1623303.3907215758</v>
      </c>
      <c r="H80" s="136">
        <v>1689023.3354892517</v>
      </c>
      <c r="I80" s="136">
        <v>1736472.1050359751</v>
      </c>
      <c r="J80" s="136">
        <v>1745094.6865176917</v>
      </c>
      <c r="K80" s="136">
        <v>1698486.3905096746</v>
      </c>
      <c r="L80" s="136">
        <v>1534540.427555244</v>
      </c>
      <c r="M80" s="136">
        <v>1317867.2404314794</v>
      </c>
      <c r="N80" s="136">
        <v>1064821.7046549188</v>
      </c>
      <c r="O80" s="136">
        <v>801759.47488078347</v>
      </c>
      <c r="P80" s="136">
        <v>570371.92766798986</v>
      </c>
      <c r="Q80" s="136">
        <v>414164.84848458029</v>
      </c>
      <c r="R80" s="136">
        <v>300403.52826338785</v>
      </c>
      <c r="S80" s="136">
        <v>191963.74228480243</v>
      </c>
      <c r="T80" s="136">
        <v>109407.30264919173</v>
      </c>
      <c r="U80" s="136">
        <v>54196.73862952675</v>
      </c>
      <c r="V80" s="136">
        <v>25964.313002880255</v>
      </c>
      <c r="W80" s="136">
        <v>12478.226569791335</v>
      </c>
      <c r="X80" s="136">
        <v>4309.3990993230818</v>
      </c>
      <c r="Y80" s="136">
        <v>1355.1253488322332</v>
      </c>
      <c r="Z80" s="136">
        <v>363.74973885539094</v>
      </c>
      <c r="AA80" s="136">
        <v>88.976482829695229</v>
      </c>
      <c r="AB80" s="136">
        <v>18.644065290416492</v>
      </c>
      <c r="AC80" s="62">
        <v>4.2601872734434343</v>
      </c>
    </row>
    <row r="81" spans="1:29" x14ac:dyDescent="0.25">
      <c r="A81" s="164"/>
      <c r="C81" s="180"/>
      <c r="D81" s="137" t="s">
        <v>10</v>
      </c>
      <c r="E81" s="138">
        <f t="shared" si="52"/>
        <v>387876.12692298484</v>
      </c>
      <c r="F81" s="139">
        <v>35417.365946866645</v>
      </c>
      <c r="G81" s="140">
        <v>37260.344031782777</v>
      </c>
      <c r="H81" s="140">
        <v>38669.355477615914</v>
      </c>
      <c r="I81" s="140">
        <v>39655.144840304718</v>
      </c>
      <c r="J81" s="140">
        <v>39752.746405445585</v>
      </c>
      <c r="K81" s="140">
        <v>38595.995235206705</v>
      </c>
      <c r="L81" s="140">
        <v>34786.106094071481</v>
      </c>
      <c r="M81" s="140">
        <v>29803.097623547859</v>
      </c>
      <c r="N81" s="140">
        <v>24023.900962509761</v>
      </c>
      <c r="O81" s="140">
        <v>18046.872333713709</v>
      </c>
      <c r="P81" s="140">
        <v>12809.176723552875</v>
      </c>
      <c r="Q81" s="140">
        <v>9280.1557838866684</v>
      </c>
      <c r="R81" s="140">
        <v>12148.485636040255</v>
      </c>
      <c r="S81" s="140">
        <v>7073.8400146673621</v>
      </c>
      <c r="T81" s="140">
        <v>5623.0420469313058</v>
      </c>
      <c r="U81" s="140">
        <v>2781.3619259383831</v>
      </c>
      <c r="V81" s="140">
        <v>1323.4467573306074</v>
      </c>
      <c r="W81" s="140">
        <v>423.38728421729309</v>
      </c>
      <c r="X81" s="140">
        <v>256.1627634014863</v>
      </c>
      <c r="Y81" s="140">
        <v>119.74361144635262</v>
      </c>
      <c r="Z81" s="140">
        <v>23.152505618297297</v>
      </c>
      <c r="AA81" s="140">
        <v>2.4558707545450966</v>
      </c>
      <c r="AB81" s="140">
        <v>0.67087296813451847</v>
      </c>
      <c r="AC81" s="141">
        <v>0.11617516613177105</v>
      </c>
    </row>
    <row r="82" spans="1:29" x14ac:dyDescent="0.25">
      <c r="A82" s="164"/>
      <c r="C82" s="178" t="s">
        <v>28</v>
      </c>
      <c r="D82" s="134" t="s">
        <v>8</v>
      </c>
      <c r="E82" s="98">
        <f t="shared" si="52"/>
        <v>121709.83188036524</v>
      </c>
      <c r="F82" s="53">
        <v>24671.244325998432</v>
      </c>
      <c r="G82" s="57">
        <v>25471.579607759984</v>
      </c>
      <c r="H82" s="57">
        <v>23114.364948646882</v>
      </c>
      <c r="I82" s="57">
        <v>18541.738691367493</v>
      </c>
      <c r="J82" s="57">
        <v>13175.789425068613</v>
      </c>
      <c r="K82" s="57">
        <v>8313.8733786122666</v>
      </c>
      <c r="L82" s="57">
        <v>4596.6023891392097</v>
      </c>
      <c r="M82" s="57">
        <v>2261.2238736040918</v>
      </c>
      <c r="N82" s="57">
        <v>989.1050953197697</v>
      </c>
      <c r="O82" s="57">
        <v>384.19520603389481</v>
      </c>
      <c r="P82" s="57">
        <v>133.72856897455864</v>
      </c>
      <c r="Q82" s="57">
        <v>43.428461286137647</v>
      </c>
      <c r="R82" s="57">
        <v>10.437181815111995</v>
      </c>
      <c r="S82" s="57">
        <v>2.1250697448972717</v>
      </c>
      <c r="T82" s="57">
        <v>0.33223407619164619</v>
      </c>
      <c r="U82" s="57">
        <v>5.0048247709865532E-2</v>
      </c>
      <c r="V82" s="57">
        <v>1.0864572007102379E-2</v>
      </c>
      <c r="W82" s="57">
        <v>2.0736202445150271E-3</v>
      </c>
      <c r="X82" s="57">
        <v>3.7337459912037863E-4</v>
      </c>
      <c r="Y82" s="57">
        <v>5.762423719024208E-5</v>
      </c>
      <c r="Z82" s="57">
        <v>5.4789251865523848E-6</v>
      </c>
      <c r="AA82" s="57">
        <v>0</v>
      </c>
      <c r="AB82" s="57">
        <v>0</v>
      </c>
      <c r="AC82" s="61">
        <v>0</v>
      </c>
    </row>
    <row r="83" spans="1:29" x14ac:dyDescent="0.25">
      <c r="A83" s="164"/>
      <c r="C83" s="179"/>
      <c r="D83" s="135" t="s">
        <v>9</v>
      </c>
      <c r="E83" s="103">
        <f t="shared" si="52"/>
        <v>9336032.632624343</v>
      </c>
      <c r="F83" s="54">
        <v>2343768.2109698225</v>
      </c>
      <c r="G83" s="136">
        <v>2155958.9344013808</v>
      </c>
      <c r="H83" s="136">
        <v>1765302.9700976526</v>
      </c>
      <c r="I83" s="136">
        <v>1290844.7088952025</v>
      </c>
      <c r="J83" s="136">
        <v>843219.81040852983</v>
      </c>
      <c r="K83" s="136">
        <v>492574.64856078901</v>
      </c>
      <c r="L83" s="136">
        <v>253638.86835879026</v>
      </c>
      <c r="M83" s="136">
        <v>116808.84591020002</v>
      </c>
      <c r="N83" s="136">
        <v>48048.412440184606</v>
      </c>
      <c r="O83" s="136">
        <v>17619.987035347505</v>
      </c>
      <c r="P83" s="136">
        <v>5810.4544891658797</v>
      </c>
      <c r="Q83" s="136">
        <v>1793.2574616243492</v>
      </c>
      <c r="R83" s="136">
        <v>493.27484910114379</v>
      </c>
      <c r="S83" s="136">
        <v>120.80466762658862</v>
      </c>
      <c r="T83" s="136">
        <v>23.651902090786077</v>
      </c>
      <c r="U83" s="136">
        <v>4.7545835324371684</v>
      </c>
      <c r="V83" s="136">
        <v>0.86838086753345811</v>
      </c>
      <c r="W83" s="136">
        <v>0.1430933943813375</v>
      </c>
      <c r="X83" s="136">
        <v>2.2674705842258565E-2</v>
      </c>
      <c r="Y83" s="136">
        <v>3.1254852968558289E-3</v>
      </c>
      <c r="Z83" s="136">
        <v>3.1884929632484678E-4</v>
      </c>
      <c r="AA83" s="136">
        <v>0</v>
      </c>
      <c r="AB83" s="136">
        <v>0</v>
      </c>
      <c r="AC83" s="62">
        <v>0</v>
      </c>
    </row>
    <row r="84" spans="1:29" x14ac:dyDescent="0.25">
      <c r="A84" s="164"/>
      <c r="C84" s="180"/>
      <c r="D84" s="137" t="s">
        <v>10</v>
      </c>
      <c r="E84" s="138">
        <f t="shared" si="52"/>
        <v>393096.10678534128</v>
      </c>
      <c r="F84" s="139">
        <v>98684.977303992535</v>
      </c>
      <c r="G84" s="140">
        <v>90777.218290584482</v>
      </c>
      <c r="H84" s="140">
        <v>74328.54610937486</v>
      </c>
      <c r="I84" s="140">
        <v>54351.356164008539</v>
      </c>
      <c r="J84" s="140">
        <v>35503.992017201264</v>
      </c>
      <c r="K84" s="140">
        <v>20739.985202559543</v>
      </c>
      <c r="L84" s="140">
        <v>10679.531299317487</v>
      </c>
      <c r="M84" s="140">
        <v>4918.2671962189488</v>
      </c>
      <c r="N84" s="140">
        <v>2023.0910501130365</v>
      </c>
      <c r="O84" s="140">
        <v>741.89419096200038</v>
      </c>
      <c r="P84" s="140">
        <v>244.65071533330024</v>
      </c>
      <c r="Q84" s="140">
        <v>75.505577331551564</v>
      </c>
      <c r="R84" s="140">
        <v>20.769467330574479</v>
      </c>
      <c r="S84" s="140">
        <v>5.086512321119522</v>
      </c>
      <c r="T84" s="140">
        <v>0.99586956171730867</v>
      </c>
      <c r="U84" s="140">
        <v>0.20019299083945974</v>
      </c>
      <c r="V84" s="140">
        <v>3.3709090333823404E-2</v>
      </c>
      <c r="W84" s="140">
        <v>5.0854686652368718E-3</v>
      </c>
      <c r="X84" s="140">
        <v>7.3168509337710925E-4</v>
      </c>
      <c r="Y84" s="140">
        <v>9.0658182931691888E-5</v>
      </c>
      <c r="Z84" s="140">
        <v>9.2371961822866853E-6</v>
      </c>
      <c r="AA84" s="140">
        <v>0</v>
      </c>
      <c r="AB84" s="140">
        <v>0</v>
      </c>
      <c r="AC84" s="141">
        <v>0</v>
      </c>
    </row>
    <row r="85" spans="1:29" x14ac:dyDescent="0.25">
      <c r="A85" s="164"/>
      <c r="C85" s="178" t="s">
        <v>32</v>
      </c>
      <c r="D85" s="135" t="s">
        <v>9</v>
      </c>
      <c r="E85" s="103">
        <f t="shared" si="52"/>
        <v>4064938.4564903029</v>
      </c>
      <c r="F85" s="54">
        <v>497083.6399488062</v>
      </c>
      <c r="G85" s="136">
        <v>495820.20977514208</v>
      </c>
      <c r="H85" s="136">
        <v>490897.88184054353</v>
      </c>
      <c r="I85" s="136">
        <v>478324.62887682026</v>
      </c>
      <c r="J85" s="136">
        <v>457010.45046477619</v>
      </c>
      <c r="K85" s="136">
        <v>426233.75345282798</v>
      </c>
      <c r="L85" s="136">
        <v>374283.23818589735</v>
      </c>
      <c r="M85" s="136">
        <v>309082.02957942471</v>
      </c>
      <c r="N85" s="136">
        <v>234791.80831684073</v>
      </c>
      <c r="O85" s="136">
        <v>154711.24405482211</v>
      </c>
      <c r="P85" s="136">
        <v>87093.200021935321</v>
      </c>
      <c r="Q85" s="136">
        <v>40594.743905597701</v>
      </c>
      <c r="R85" s="136">
        <v>16369.599552850694</v>
      </c>
      <c r="S85" s="136">
        <v>2642.0285140177161</v>
      </c>
      <c r="T85" s="136">
        <v>0</v>
      </c>
      <c r="U85" s="136">
        <v>0</v>
      </c>
      <c r="V85" s="136">
        <v>0</v>
      </c>
      <c r="W85" s="136">
        <v>0</v>
      </c>
      <c r="X85" s="136">
        <v>0</v>
      </c>
      <c r="Y85" s="136">
        <v>0</v>
      </c>
      <c r="Z85" s="136">
        <v>0</v>
      </c>
      <c r="AA85" s="136">
        <v>0</v>
      </c>
      <c r="AB85" s="136">
        <v>0</v>
      </c>
      <c r="AC85" s="62">
        <v>0</v>
      </c>
    </row>
    <row r="86" spans="1:29" x14ac:dyDescent="0.25">
      <c r="A86" s="164"/>
      <c r="C86" s="180"/>
      <c r="D86" s="137" t="s">
        <v>10</v>
      </c>
      <c r="E86" s="138">
        <f t="shared" si="52"/>
        <v>82937.520708003824</v>
      </c>
      <c r="F86" s="139">
        <v>10144.564080587883</v>
      </c>
      <c r="G86" s="140">
        <v>10118.148160289424</v>
      </c>
      <c r="H86" s="140">
        <v>10017.074317347789</v>
      </c>
      <c r="I86" s="140">
        <v>9759.9017747291655</v>
      </c>
      <c r="J86" s="140">
        <v>9324.4202495637819</v>
      </c>
      <c r="K86" s="140">
        <v>8695.9410713650777</v>
      </c>
      <c r="L86" s="140">
        <v>7635.5830898314452</v>
      </c>
      <c r="M86" s="140">
        <v>6305.0524269301359</v>
      </c>
      <c r="N86" s="140">
        <v>4789.2889792386468</v>
      </c>
      <c r="O86" s="140">
        <v>3155.6089053673331</v>
      </c>
      <c r="P86" s="140">
        <v>1776.3100493742766</v>
      </c>
      <c r="Q86" s="140">
        <v>827.89945855405517</v>
      </c>
      <c r="R86" s="140">
        <v>333.84589908610667</v>
      </c>
      <c r="S86" s="140">
        <v>53.882245738693818</v>
      </c>
      <c r="T86" s="140">
        <v>0</v>
      </c>
      <c r="U86" s="140">
        <v>0</v>
      </c>
      <c r="V86" s="140">
        <v>0</v>
      </c>
      <c r="W86" s="140">
        <v>0</v>
      </c>
      <c r="X86" s="140">
        <v>0</v>
      </c>
      <c r="Y86" s="140">
        <v>0</v>
      </c>
      <c r="Z86" s="140">
        <v>0</v>
      </c>
      <c r="AA86" s="140">
        <v>0</v>
      </c>
      <c r="AB86" s="140">
        <v>0</v>
      </c>
      <c r="AC86" s="141">
        <v>0</v>
      </c>
    </row>
    <row r="88" spans="1:29" x14ac:dyDescent="0.25">
      <c r="C88" s="2" t="s">
        <v>198</v>
      </c>
      <c r="E88" s="131"/>
      <c r="F88" s="2" t="s">
        <v>166</v>
      </c>
    </row>
    <row r="89" spans="1:29" x14ac:dyDescent="0.25">
      <c r="C89" s="51" t="s">
        <v>30</v>
      </c>
      <c r="D89" s="51" t="s">
        <v>120</v>
      </c>
      <c r="E89" s="51" t="s">
        <v>7</v>
      </c>
      <c r="F89" s="51" t="s">
        <v>169</v>
      </c>
      <c r="G89" s="51" t="s">
        <v>170</v>
      </c>
      <c r="H89" s="51" t="s">
        <v>171</v>
      </c>
      <c r="I89" s="51" t="s">
        <v>172</v>
      </c>
      <c r="J89" s="51" t="s">
        <v>173</v>
      </c>
      <c r="K89" s="51" t="s">
        <v>174</v>
      </c>
      <c r="L89" s="51" t="s">
        <v>175</v>
      </c>
      <c r="M89" s="51" t="s">
        <v>176</v>
      </c>
      <c r="N89" s="51" t="s">
        <v>177</v>
      </c>
      <c r="O89" s="51" t="s">
        <v>178</v>
      </c>
      <c r="P89" s="51" t="s">
        <v>179</v>
      </c>
      <c r="Q89" s="51" t="s">
        <v>180</v>
      </c>
      <c r="R89" s="51" t="s">
        <v>181</v>
      </c>
      <c r="S89" s="51" t="s">
        <v>182</v>
      </c>
      <c r="T89" s="51" t="s">
        <v>183</v>
      </c>
      <c r="U89" s="51" t="s">
        <v>184</v>
      </c>
      <c r="V89" s="51" t="s">
        <v>185</v>
      </c>
      <c r="W89" s="51" t="s">
        <v>186</v>
      </c>
      <c r="X89" s="51" t="s">
        <v>187</v>
      </c>
      <c r="Y89" s="51" t="s">
        <v>188</v>
      </c>
      <c r="Z89" s="51" t="s">
        <v>189</v>
      </c>
      <c r="AA89" s="51" t="s">
        <v>190</v>
      </c>
      <c r="AB89" s="51" t="s">
        <v>191</v>
      </c>
      <c r="AC89" s="51" t="s">
        <v>192</v>
      </c>
    </row>
    <row r="90" spans="1:29" ht="15" customHeight="1" x14ac:dyDescent="0.25">
      <c r="A90" s="176" t="s">
        <v>15</v>
      </c>
      <c r="C90" s="126" t="s">
        <v>25</v>
      </c>
      <c r="D90" s="127" t="s">
        <v>8</v>
      </c>
      <c r="E90" s="128">
        <f>SUM(F90:AC90)</f>
        <v>6.9433715864292749</v>
      </c>
      <c r="F90" s="129">
        <f t="shared" ref="F90:P90" si="53">F75*$AG$15*$AF$6/10^9</f>
        <v>0.65746916274467249</v>
      </c>
      <c r="G90" s="130">
        <f t="shared" si="53"/>
        <v>0.70111855856359417</v>
      </c>
      <c r="H90" s="130">
        <f t="shared" si="53"/>
        <v>0.74955290429775878</v>
      </c>
      <c r="I90" s="130">
        <f t="shared" si="53"/>
        <v>0.80365530496332349</v>
      </c>
      <c r="J90" s="130">
        <f t="shared" si="53"/>
        <v>0.85842439769389089</v>
      </c>
      <c r="K90" s="130">
        <f t="shared" si="53"/>
        <v>0.89412780811019488</v>
      </c>
      <c r="L90" s="130">
        <f t="shared" si="53"/>
        <v>0.84185124635243391</v>
      </c>
      <c r="M90" s="130">
        <f t="shared" si="53"/>
        <v>0.69522669100025103</v>
      </c>
      <c r="N90" s="130">
        <f t="shared" si="53"/>
        <v>0.45611314010209908</v>
      </c>
      <c r="O90" s="130">
        <f t="shared" si="53"/>
        <v>0.20252091825190033</v>
      </c>
      <c r="P90" s="130">
        <f t="shared" si="53"/>
        <v>4.8679130183485152E-2</v>
      </c>
      <c r="Q90" s="130">
        <f t="shared" ref="Q90:AC90" si="54">Q75*$AH$15*$AF$6/10^9</f>
        <v>3.3838461528900299E-2</v>
      </c>
      <c r="R90" s="130">
        <f t="shared" si="54"/>
        <v>7.9148752887595042E-4</v>
      </c>
      <c r="S90" s="130">
        <f t="shared" si="54"/>
        <v>2.3746094401378796E-6</v>
      </c>
      <c r="T90" s="130">
        <f t="shared" si="54"/>
        <v>4.9845321713626385E-10</v>
      </c>
      <c r="U90" s="130">
        <f t="shared" si="54"/>
        <v>1.9562225218760375E-15</v>
      </c>
      <c r="V90" s="130">
        <f t="shared" si="54"/>
        <v>4.8068985770224273E-23</v>
      </c>
      <c r="W90" s="130">
        <f t="shared" si="54"/>
        <v>1.5638968103025019E-33</v>
      </c>
      <c r="X90" s="130">
        <f t="shared" si="54"/>
        <v>1.065202197344965E-47</v>
      </c>
      <c r="Y90" s="130">
        <f t="shared" si="54"/>
        <v>1.4476949887325511E-66</v>
      </c>
      <c r="Z90" s="130">
        <f t="shared" si="54"/>
        <v>2.8311770809201027E-91</v>
      </c>
      <c r="AA90" s="130">
        <f t="shared" si="54"/>
        <v>2.8910301402639819E-123</v>
      </c>
      <c r="AB90" s="130">
        <f t="shared" si="54"/>
        <v>5.2122655775184865E-164</v>
      </c>
      <c r="AC90" s="132">
        <f t="shared" si="54"/>
        <v>2.5379527162992822E-215</v>
      </c>
    </row>
    <row r="91" spans="1:29" x14ac:dyDescent="0.25">
      <c r="A91" s="177"/>
      <c r="C91" s="178" t="s">
        <v>27</v>
      </c>
      <c r="D91" s="134" t="s">
        <v>8</v>
      </c>
      <c r="E91" s="98">
        <f t="shared" ref="E91:E101" si="55">SUM(F91:AC91)</f>
        <v>6.3860429485201644</v>
      </c>
      <c r="F91" s="53">
        <f t="shared" ref="F91:P91" si="56">F76*$AG$16*$AF$7/10^9</f>
        <v>0.4918766909185775</v>
      </c>
      <c r="G91" s="57">
        <f t="shared" si="56"/>
        <v>0.50101725992377144</v>
      </c>
      <c r="H91" s="57">
        <f t="shared" si="56"/>
        <v>0.50092792483137161</v>
      </c>
      <c r="I91" s="57">
        <f t="shared" si="56"/>
        <v>0.49417512475615366</v>
      </c>
      <c r="J91" s="57">
        <f t="shared" si="56"/>
        <v>0.47868519324644265</v>
      </c>
      <c r="K91" s="57">
        <f t="shared" si="56"/>
        <v>0.45407996204167678</v>
      </c>
      <c r="L91" s="57">
        <f t="shared" si="56"/>
        <v>0.40831258625988093</v>
      </c>
      <c r="M91" s="57">
        <f t="shared" si="56"/>
        <v>0.35807034763520468</v>
      </c>
      <c r="N91" s="57">
        <f t="shared" si="56"/>
        <v>0.30558275879565938</v>
      </c>
      <c r="O91" s="57">
        <f t="shared" si="56"/>
        <v>0.25358365339064115</v>
      </c>
      <c r="P91" s="57">
        <f t="shared" si="56"/>
        <v>0.20839503707559479</v>
      </c>
      <c r="Q91" s="57">
        <f t="shared" ref="Q91:AC91" si="57">Q76*$AH$16*$AF$7/10^9</f>
        <v>0.43200486449952696</v>
      </c>
      <c r="R91" s="57">
        <f t="shared" si="57"/>
        <v>0.36323097761159839</v>
      </c>
      <c r="S91" s="57">
        <f t="shared" si="57"/>
        <v>0.29000165178477139</v>
      </c>
      <c r="T91" s="57">
        <f t="shared" si="57"/>
        <v>0.15876151414437709</v>
      </c>
      <c r="U91" s="57">
        <f t="shared" si="57"/>
        <v>0.12334724228987252</v>
      </c>
      <c r="V91" s="57">
        <f t="shared" si="57"/>
        <v>0.1056584454094017</v>
      </c>
      <c r="W91" s="57">
        <f t="shared" si="57"/>
        <v>0.10916906415688409</v>
      </c>
      <c r="X91" s="57">
        <f t="shared" si="57"/>
        <v>9.3636388035804471E-2</v>
      </c>
      <c r="Y91" s="57">
        <f t="shared" si="57"/>
        <v>8.4434094900570481E-2</v>
      </c>
      <c r="Z91" s="57">
        <f t="shared" si="57"/>
        <v>6.093488408422449E-2</v>
      </c>
      <c r="AA91" s="57">
        <f t="shared" si="57"/>
        <v>4.8118384731272779E-2</v>
      </c>
      <c r="AB91" s="57">
        <f t="shared" si="57"/>
        <v>3.3853106906026477E-2</v>
      </c>
      <c r="AC91" s="61">
        <f t="shared" si="57"/>
        <v>2.8185791090858277E-2</v>
      </c>
    </row>
    <row r="92" spans="1:29" x14ac:dyDescent="0.25">
      <c r="A92" s="177"/>
      <c r="C92" s="179"/>
      <c r="D92" s="135" t="s">
        <v>9</v>
      </c>
      <c r="E92" s="103">
        <f t="shared" si="55"/>
        <v>7.0726144971681375</v>
      </c>
      <c r="F92" s="54">
        <f t="shared" ref="F92:P92" si="58">F77*$AG$17*$AF$7/10^9</f>
        <v>0.50510564837604555</v>
      </c>
      <c r="G92" s="58">
        <f t="shared" si="58"/>
        <v>0.5144920517554612</v>
      </c>
      <c r="H92" s="58">
        <f t="shared" si="58"/>
        <v>0.51440031400776465</v>
      </c>
      <c r="I92" s="58">
        <f t="shared" si="58"/>
        <v>0.50746589828260202</v>
      </c>
      <c r="J92" s="58">
        <f t="shared" si="58"/>
        <v>0.49155936714793569</v>
      </c>
      <c r="K92" s="58">
        <f t="shared" si="58"/>
        <v>0.46629238155868952</v>
      </c>
      <c r="L92" s="58">
        <f t="shared" si="58"/>
        <v>0.41929409835977954</v>
      </c>
      <c r="M92" s="58">
        <f t="shared" si="58"/>
        <v>0.36770060148358397</v>
      </c>
      <c r="N92" s="58">
        <f t="shared" si="58"/>
        <v>0.31380136600043235</v>
      </c>
      <c r="O92" s="58">
        <f t="shared" si="58"/>
        <v>0.26040375164809093</v>
      </c>
      <c r="P92" s="58">
        <f t="shared" si="58"/>
        <v>0.21399979357396032</v>
      </c>
      <c r="Q92" s="58">
        <f t="shared" ref="Q92:AC92" si="59">Q77*$AH$17*$AF$7/10^9</f>
        <v>0.66742371676047529</v>
      </c>
      <c r="R92" s="58">
        <f t="shared" si="59"/>
        <v>0.56117185023118987</v>
      </c>
      <c r="S92" s="58">
        <f t="shared" si="59"/>
        <v>0.44803657598879004</v>
      </c>
      <c r="T92" s="58">
        <f t="shared" si="59"/>
        <v>0.24527779327558241</v>
      </c>
      <c r="U92" s="58">
        <f t="shared" si="59"/>
        <v>0.19056469421156663</v>
      </c>
      <c r="V92" s="58">
        <f t="shared" si="59"/>
        <v>0.1267789002116784</v>
      </c>
      <c r="W92" s="58">
        <f t="shared" si="59"/>
        <v>0.10169560344638176</v>
      </c>
      <c r="X92" s="58">
        <f t="shared" si="59"/>
        <v>6.6950146542819167E-2</v>
      </c>
      <c r="Y92" s="58">
        <f t="shared" si="59"/>
        <v>4.5306261637630456E-2</v>
      </c>
      <c r="Z92" s="58">
        <f t="shared" si="59"/>
        <v>2.358455313245239E-2</v>
      </c>
      <c r="AA92" s="58">
        <f t="shared" si="59"/>
        <v>1.2505551297370366E-2</v>
      </c>
      <c r="AB92" s="58">
        <f t="shared" si="59"/>
        <v>5.093139227596904E-3</v>
      </c>
      <c r="AC92" s="62">
        <f t="shared" si="59"/>
        <v>3.7104390102560459E-3</v>
      </c>
    </row>
    <row r="93" spans="1:29" x14ac:dyDescent="0.25">
      <c r="A93" s="177"/>
      <c r="C93" s="180"/>
      <c r="D93" s="137" t="s">
        <v>10</v>
      </c>
      <c r="E93" s="138">
        <f t="shared" si="55"/>
        <v>2.0479449796598166</v>
      </c>
      <c r="F93" s="139">
        <f t="shared" ref="F93:P93" si="60">F78*$AG$18*$AF$7/10^9</f>
        <v>0.20444752434268507</v>
      </c>
      <c r="G93" s="140">
        <f t="shared" si="60"/>
        <v>0.20824678285340104</v>
      </c>
      <c r="H93" s="140">
        <f t="shared" si="60"/>
        <v>0.20820965090790478</v>
      </c>
      <c r="I93" s="140">
        <f t="shared" si="60"/>
        <v>0.20540286359057708</v>
      </c>
      <c r="J93" s="140">
        <f t="shared" si="60"/>
        <v>0.19896450575035501</v>
      </c>
      <c r="K93" s="140">
        <f t="shared" si="60"/>
        <v>0.18873739253566008</v>
      </c>
      <c r="L93" s="140">
        <f t="shared" si="60"/>
        <v>0.16971427790752983</v>
      </c>
      <c r="M93" s="140">
        <f t="shared" si="60"/>
        <v>0.14883119583859356</v>
      </c>
      <c r="N93" s="140">
        <f t="shared" si="60"/>
        <v>0.12701483861922264</v>
      </c>
      <c r="O93" s="140">
        <f t="shared" si="60"/>
        <v>0.10540151852422729</v>
      </c>
      <c r="P93" s="140">
        <f t="shared" si="60"/>
        <v>8.6618964065650617E-2</v>
      </c>
      <c r="Q93" s="140">
        <f t="shared" ref="Q93:AC93" si="61">Q78*$AH$18*$AF$7/10^9</f>
        <v>4.9615859986586734E-2</v>
      </c>
      <c r="R93" s="140">
        <f t="shared" si="61"/>
        <v>4.1717162951038528E-2</v>
      </c>
      <c r="S93" s="140">
        <f t="shared" si="61"/>
        <v>3.3306757708622639E-2</v>
      </c>
      <c r="T93" s="140">
        <f t="shared" si="61"/>
        <v>1.8233797126732468E-2</v>
      </c>
      <c r="U93" s="140">
        <f t="shared" si="61"/>
        <v>1.4166459700114346E-2</v>
      </c>
      <c r="V93" s="140">
        <f t="shared" si="61"/>
        <v>1.0209341722758543E-2</v>
      </c>
      <c r="W93" s="140">
        <f t="shared" si="61"/>
        <v>9.0082305714252256E-3</v>
      </c>
      <c r="X93" s="140">
        <f t="shared" si="61"/>
        <v>6.6604396839991071E-3</v>
      </c>
      <c r="Y93" s="140">
        <f t="shared" si="61"/>
        <v>5.2138147156307168E-3</v>
      </c>
      <c r="Z93" s="140">
        <f t="shared" si="61"/>
        <v>3.2836214010149691E-3</v>
      </c>
      <c r="AA93" s="140">
        <f t="shared" si="61"/>
        <v>2.2712743504065751E-3</v>
      </c>
      <c r="AB93" s="140">
        <f t="shared" si="61"/>
        <v>1.4031240369546817E-3</v>
      </c>
      <c r="AC93" s="141">
        <f t="shared" si="61"/>
        <v>1.2655807687246548E-3</v>
      </c>
    </row>
    <row r="94" spans="1:29" x14ac:dyDescent="0.25">
      <c r="A94" s="177"/>
      <c r="C94" s="178" t="s">
        <v>26</v>
      </c>
      <c r="D94" s="134" t="s">
        <v>8</v>
      </c>
      <c r="E94" s="98">
        <f t="shared" si="55"/>
        <v>1.4611520946620309</v>
      </c>
      <c r="F94" s="53">
        <f t="shared" ref="F94:P94" si="62">F79*$AG$19*$AF$8/10^9</f>
        <v>0.10219900418064413</v>
      </c>
      <c r="G94" s="57">
        <f t="shared" si="62"/>
        <v>0.10729778727090497</v>
      </c>
      <c r="H94" s="57">
        <f t="shared" si="62"/>
        <v>0.11113052454364844</v>
      </c>
      <c r="I94" s="57">
        <f t="shared" si="62"/>
        <v>0.1137358512824249</v>
      </c>
      <c r="J94" s="57">
        <f t="shared" si="62"/>
        <v>0.11379027349849087</v>
      </c>
      <c r="K94" s="57">
        <f t="shared" si="62"/>
        <v>0.11026280192062492</v>
      </c>
      <c r="L94" s="57">
        <f t="shared" si="62"/>
        <v>9.9185882035886436E-2</v>
      </c>
      <c r="M94" s="57">
        <f t="shared" si="62"/>
        <v>8.4814687753440934E-2</v>
      </c>
      <c r="N94" s="57">
        <f t="shared" si="62"/>
        <v>6.823811827390526E-2</v>
      </c>
      <c r="O94" s="57">
        <f t="shared" si="62"/>
        <v>5.1164345084020908E-2</v>
      </c>
      <c r="P94" s="57">
        <f t="shared" si="62"/>
        <v>3.6247381510169187E-2</v>
      </c>
      <c r="Q94" s="57">
        <f t="shared" ref="Q94:AC94" si="63">Q79*$AH$19*$AF$8/10^9</f>
        <v>0.21371911289447371</v>
      </c>
      <c r="R94" s="57">
        <f t="shared" si="63"/>
        <v>0.12485424557693925</v>
      </c>
      <c r="S94" s="57">
        <f t="shared" si="63"/>
        <v>6.5545629438209546E-2</v>
      </c>
      <c r="T94" s="57">
        <f t="shared" si="63"/>
        <v>3.0651997672265705E-2</v>
      </c>
      <c r="U94" s="57">
        <f t="shared" si="63"/>
        <v>1.5125001603960905E-2</v>
      </c>
      <c r="V94" s="57">
        <f t="shared" si="63"/>
        <v>7.1369936458918733E-3</v>
      </c>
      <c r="W94" s="57">
        <f t="shared" si="63"/>
        <v>3.5066511176037505E-3</v>
      </c>
      <c r="X94" s="57">
        <f t="shared" si="63"/>
        <v>1.685176113118098E-3</v>
      </c>
      <c r="Y94" s="57">
        <f t="shared" si="63"/>
        <v>6.4414448971724032E-4</v>
      </c>
      <c r="Z94" s="57">
        <f t="shared" si="63"/>
        <v>1.6322789277474476E-4</v>
      </c>
      <c r="AA94" s="57">
        <f t="shared" si="63"/>
        <v>4.1413135550654175E-5</v>
      </c>
      <c r="AB94" s="57">
        <f t="shared" si="63"/>
        <v>9.5541752441092278E-6</v>
      </c>
      <c r="AC94" s="61">
        <f t="shared" si="63"/>
        <v>2.2895521208651781E-6</v>
      </c>
    </row>
    <row r="95" spans="1:29" x14ac:dyDescent="0.25">
      <c r="A95" s="177"/>
      <c r="C95" s="179"/>
      <c r="D95" s="135" t="s">
        <v>9</v>
      </c>
      <c r="E95" s="103">
        <f t="shared" si="55"/>
        <v>1.7517745600941246</v>
      </c>
      <c r="F95" s="54">
        <f t="shared" ref="F95:P95" si="64">F80*$AG$20*$AF$8/10^9</f>
        <v>8.0058392156370617E-2</v>
      </c>
      <c r="G95" s="58">
        <f t="shared" si="64"/>
        <v>8.4444242385336363E-2</v>
      </c>
      <c r="H95" s="58">
        <f t="shared" si="64"/>
        <v>8.7862993912150869E-2</v>
      </c>
      <c r="I95" s="58">
        <f t="shared" si="64"/>
        <v>9.0331278903971413E-2</v>
      </c>
      <c r="J95" s="58">
        <f t="shared" si="64"/>
        <v>9.0779825592650326E-2</v>
      </c>
      <c r="K95" s="58">
        <f t="shared" si="64"/>
        <v>8.8355262034313264E-2</v>
      </c>
      <c r="L95" s="58">
        <f t="shared" si="64"/>
        <v>7.9826793041423788E-2</v>
      </c>
      <c r="M95" s="58">
        <f t="shared" si="64"/>
        <v>6.855545384724554E-2</v>
      </c>
      <c r="N95" s="58">
        <f t="shared" si="64"/>
        <v>5.5392025076148869E-2</v>
      </c>
      <c r="O95" s="58">
        <f t="shared" si="64"/>
        <v>4.1707527883298352E-2</v>
      </c>
      <c r="P95" s="58">
        <f t="shared" si="64"/>
        <v>2.967074767728883E-2</v>
      </c>
      <c r="Q95" s="58">
        <f t="shared" ref="Q95:AC95" si="65">Q80*$AH$20*$AF$8/10^9</f>
        <v>0.35474457192693354</v>
      </c>
      <c r="R95" s="58">
        <f t="shared" si="65"/>
        <v>0.25730460088310358</v>
      </c>
      <c r="S95" s="58">
        <f t="shared" si="65"/>
        <v>0.16442268297631682</v>
      </c>
      <c r="T95" s="58">
        <f t="shared" si="65"/>
        <v>9.3710624853796526E-2</v>
      </c>
      <c r="U95" s="58">
        <f t="shared" si="65"/>
        <v>4.6421126552180517E-2</v>
      </c>
      <c r="V95" s="58">
        <f t="shared" si="65"/>
        <v>2.2239210148532421E-2</v>
      </c>
      <c r="W95" s="58">
        <f t="shared" si="65"/>
        <v>1.0687974025571418E-2</v>
      </c>
      <c r="X95" s="58">
        <f t="shared" si="65"/>
        <v>3.6911291345590757E-3</v>
      </c>
      <c r="Y95" s="58">
        <f t="shared" si="65"/>
        <v>1.160705365358221E-3</v>
      </c>
      <c r="Z95" s="58">
        <f t="shared" si="65"/>
        <v>3.1156252364472148E-4</v>
      </c>
      <c r="AA95" s="58">
        <f t="shared" si="65"/>
        <v>7.6211017010439341E-5</v>
      </c>
      <c r="AB95" s="58">
        <f t="shared" si="65"/>
        <v>1.5969199183915868E-5</v>
      </c>
      <c r="AC95" s="62">
        <f t="shared" si="65"/>
        <v>3.6489777347739527E-6</v>
      </c>
    </row>
    <row r="96" spans="1:29" x14ac:dyDescent="0.25">
      <c r="A96" s="177"/>
      <c r="C96" s="180"/>
      <c r="D96" s="137" t="s">
        <v>10</v>
      </c>
      <c r="E96" s="138">
        <f t="shared" si="55"/>
        <v>2.3812294145829423E-2</v>
      </c>
      <c r="F96" s="139">
        <f t="shared" ref="F96:P96" si="66">F81*$AG$21*$AF$8/10^9</f>
        <v>1.8424113765560025E-3</v>
      </c>
      <c r="G96" s="140">
        <f t="shared" si="66"/>
        <v>1.93828309653334E-3</v>
      </c>
      <c r="H96" s="140">
        <f t="shared" si="66"/>
        <v>2.0115798719455794E-3</v>
      </c>
      <c r="I96" s="140">
        <f t="shared" si="66"/>
        <v>2.0628606345926516E-3</v>
      </c>
      <c r="J96" s="140">
        <f t="shared" si="66"/>
        <v>2.0679378680112793E-3</v>
      </c>
      <c r="K96" s="140">
        <f t="shared" si="66"/>
        <v>2.0077636721354528E-3</v>
      </c>
      <c r="L96" s="140">
        <f t="shared" si="66"/>
        <v>1.8095732390135983E-3</v>
      </c>
      <c r="M96" s="140">
        <f t="shared" si="66"/>
        <v>1.5503571383769595E-3</v>
      </c>
      <c r="N96" s="140">
        <f t="shared" si="66"/>
        <v>1.2497233280697577E-3</v>
      </c>
      <c r="O96" s="140">
        <f t="shared" si="66"/>
        <v>9.3879829879978702E-4</v>
      </c>
      <c r="P96" s="140">
        <f t="shared" si="66"/>
        <v>6.6633337315922061E-4</v>
      </c>
      <c r="Q96" s="140">
        <f t="shared" ref="Q96:AC96" si="67">Q81*$AH$21*$AF$8/10^9</f>
        <v>1.3464659113418156E-3</v>
      </c>
      <c r="R96" s="140">
        <f t="shared" si="67"/>
        <v>1.7626343958315671E-3</v>
      </c>
      <c r="S96" s="140">
        <f t="shared" si="67"/>
        <v>1.0263496285884775E-3</v>
      </c>
      <c r="T96" s="140">
        <f t="shared" si="67"/>
        <v>8.1585208379592131E-4</v>
      </c>
      <c r="U96" s="140">
        <f t="shared" si="67"/>
        <v>4.0355023208582243E-4</v>
      </c>
      <c r="V96" s="140">
        <f t="shared" si="67"/>
        <v>1.9202004640004103E-4</v>
      </c>
      <c r="W96" s="140">
        <f t="shared" si="67"/>
        <v>6.1429631007273598E-5</v>
      </c>
      <c r="X96" s="140">
        <f t="shared" si="67"/>
        <v>3.7166879167492255E-5</v>
      </c>
      <c r="Y96" s="140">
        <f t="shared" si="67"/>
        <v>1.7373705212300612E-5</v>
      </c>
      <c r="Z96" s="140">
        <f t="shared" si="67"/>
        <v>3.3592172699638691E-6</v>
      </c>
      <c r="AA96" s="140">
        <f t="shared" si="67"/>
        <v>3.563244336261952E-7</v>
      </c>
      <c r="AB96" s="140">
        <f t="shared" si="67"/>
        <v>9.7337545130682558E-8</v>
      </c>
      <c r="AC96" s="141">
        <f t="shared" si="67"/>
        <v>1.6855956363632126E-8</v>
      </c>
    </row>
    <row r="97" spans="1:29" x14ac:dyDescent="0.25">
      <c r="A97" s="177"/>
      <c r="C97" s="178" t="s">
        <v>28</v>
      </c>
      <c r="D97" s="134" t="s">
        <v>8</v>
      </c>
      <c r="E97" s="98">
        <f t="shared" si="55"/>
        <v>3.8465652335706327E-2</v>
      </c>
      <c r="F97" s="53">
        <f t="shared" ref="F97:P97" si="68">F82*$AG$22*$AF$9/10^9</f>
        <v>7.771441962689505E-3</v>
      </c>
      <c r="G97" s="57">
        <f t="shared" si="68"/>
        <v>8.0235475764443946E-3</v>
      </c>
      <c r="H97" s="57">
        <f t="shared" si="68"/>
        <v>7.2810249588237674E-3</v>
      </c>
      <c r="I97" s="57">
        <f t="shared" si="68"/>
        <v>5.8406476877807603E-3</v>
      </c>
      <c r="J97" s="57">
        <f t="shared" si="68"/>
        <v>4.1503736688966123E-3</v>
      </c>
      <c r="K97" s="57">
        <f t="shared" si="68"/>
        <v>2.6188701142628641E-3</v>
      </c>
      <c r="L97" s="57">
        <f t="shared" si="68"/>
        <v>1.4479297525788509E-3</v>
      </c>
      <c r="M97" s="57">
        <f t="shared" si="68"/>
        <v>7.1228552018528883E-4</v>
      </c>
      <c r="N97" s="57">
        <f t="shared" si="68"/>
        <v>3.115681050257274E-4</v>
      </c>
      <c r="O97" s="57">
        <f t="shared" si="68"/>
        <v>1.2102148990067686E-4</v>
      </c>
      <c r="P97" s="57">
        <f t="shared" si="68"/>
        <v>4.2124499226985962E-5</v>
      </c>
      <c r="Q97" s="57">
        <f t="shared" ref="Q97:AC97" si="69">Q82*$AH$22*$AF$9/10^9</f>
        <v>1.1153722949668861E-4</v>
      </c>
      <c r="R97" s="57">
        <f t="shared" si="69"/>
        <v>2.6805792996916584E-5</v>
      </c>
      <c r="S97" s="57">
        <f t="shared" si="69"/>
        <v>5.457812338120638E-6</v>
      </c>
      <c r="T97" s="57">
        <f t="shared" si="69"/>
        <v>8.5327610754278294E-7</v>
      </c>
      <c r="U97" s="57">
        <f t="shared" si="69"/>
        <v>1.2853881361217471E-7</v>
      </c>
      <c r="V97" s="57">
        <f t="shared" si="69"/>
        <v>2.7903458364671198E-8</v>
      </c>
      <c r="W97" s="57">
        <f t="shared" si="69"/>
        <v>5.3256746900972639E-9</v>
      </c>
      <c r="X97" s="57">
        <f t="shared" si="69"/>
        <v>9.5893722957246246E-10</v>
      </c>
      <c r="Y97" s="57">
        <f t="shared" si="69"/>
        <v>1.4799621210874506E-10</v>
      </c>
      <c r="Z97" s="57">
        <f t="shared" si="69"/>
        <v>1.4071512501934879E-11</v>
      </c>
      <c r="AA97" s="57">
        <f t="shared" si="69"/>
        <v>0</v>
      </c>
      <c r="AB97" s="57">
        <f t="shared" si="69"/>
        <v>0</v>
      </c>
      <c r="AC97" s="61">
        <f t="shared" si="69"/>
        <v>0</v>
      </c>
    </row>
    <row r="98" spans="1:29" x14ac:dyDescent="0.25">
      <c r="A98" s="177"/>
      <c r="C98" s="179"/>
      <c r="D98" s="135" t="s">
        <v>9</v>
      </c>
      <c r="E98" s="103">
        <f t="shared" si="55"/>
        <v>2.9527213010886859</v>
      </c>
      <c r="F98" s="54">
        <f t="shared" ref="F98:P98" si="70">F83*$AG$23*$AF$9/10^9</f>
        <v>0.73828698645549407</v>
      </c>
      <c r="G98" s="58">
        <f t="shared" si="70"/>
        <v>0.67912706433643499</v>
      </c>
      <c r="H98" s="58">
        <f t="shared" si="70"/>
        <v>0.55607043558076052</v>
      </c>
      <c r="I98" s="58">
        <f t="shared" si="70"/>
        <v>0.40661608330198878</v>
      </c>
      <c r="J98" s="58">
        <f t="shared" si="70"/>
        <v>0.26561424027868691</v>
      </c>
      <c r="K98" s="58">
        <f t="shared" si="70"/>
        <v>0.15516101429664853</v>
      </c>
      <c r="L98" s="58">
        <f t="shared" si="70"/>
        <v>7.9896243533018926E-2</v>
      </c>
      <c r="M98" s="58">
        <f t="shared" si="70"/>
        <v>3.6794786461713004E-2</v>
      </c>
      <c r="N98" s="58">
        <f t="shared" si="70"/>
        <v>1.5135249918658148E-2</v>
      </c>
      <c r="O98" s="58">
        <f t="shared" si="70"/>
        <v>5.5502959161344637E-3</v>
      </c>
      <c r="P98" s="58">
        <f t="shared" si="70"/>
        <v>1.830293164087252E-3</v>
      </c>
      <c r="Q98" s="58">
        <f t="shared" ref="Q98:AC98" si="71">Q83*$AH$23*$AF$9/10^9</f>
        <v>9.3009085715801895E-3</v>
      </c>
      <c r="R98" s="58">
        <f t="shared" si="71"/>
        <v>2.5584191731141534E-3</v>
      </c>
      <c r="S98" s="58">
        <f t="shared" si="71"/>
        <v>6.2656545011516242E-4</v>
      </c>
      <c r="T98" s="58">
        <f t="shared" si="71"/>
        <v>1.2267294774901086E-4</v>
      </c>
      <c r="U98" s="58">
        <f t="shared" si="71"/>
        <v>2.4660121414513579E-5</v>
      </c>
      <c r="V98" s="58">
        <f t="shared" si="71"/>
        <v>4.5039439272273851E-6</v>
      </c>
      <c r="W98" s="58">
        <f t="shared" si="71"/>
        <v>7.4216815310632884E-7</v>
      </c>
      <c r="X98" s="58">
        <f t="shared" si="71"/>
        <v>1.1760462200184636E-7</v>
      </c>
      <c r="Y98" s="58">
        <f t="shared" si="71"/>
        <v>1.6210641031735896E-8</v>
      </c>
      <c r="Z98" s="58">
        <f t="shared" si="71"/>
        <v>1.6537436573908479E-9</v>
      </c>
      <c r="AA98" s="58">
        <f t="shared" si="71"/>
        <v>0</v>
      </c>
      <c r="AB98" s="58">
        <f t="shared" si="71"/>
        <v>0</v>
      </c>
      <c r="AC98" s="62">
        <f t="shared" si="71"/>
        <v>0</v>
      </c>
    </row>
    <row r="99" spans="1:29" x14ac:dyDescent="0.25">
      <c r="A99" s="177"/>
      <c r="C99" s="180"/>
      <c r="D99" s="137" t="s">
        <v>10</v>
      </c>
      <c r="E99" s="138">
        <f t="shared" si="55"/>
        <v>0.12388309518332088</v>
      </c>
      <c r="F99" s="139">
        <f t="shared" ref="F99:P99" si="72">F84*$AG$24*$AF$9/10^9</f>
        <v>3.1085767850757649E-2</v>
      </c>
      <c r="G99" s="140">
        <f t="shared" si="72"/>
        <v>2.8594823761534108E-2</v>
      </c>
      <c r="H99" s="140">
        <f t="shared" si="72"/>
        <v>2.3413492024453079E-2</v>
      </c>
      <c r="I99" s="140">
        <f t="shared" si="72"/>
        <v>1.7120677191662687E-2</v>
      </c>
      <c r="J99" s="140">
        <f t="shared" si="72"/>
        <v>1.1183757485418397E-2</v>
      </c>
      <c r="K99" s="140">
        <f t="shared" si="72"/>
        <v>6.5330953388062557E-3</v>
      </c>
      <c r="L99" s="140">
        <f t="shared" si="72"/>
        <v>3.3640523592850082E-3</v>
      </c>
      <c r="M99" s="140">
        <f t="shared" si="72"/>
        <v>1.5492541668089689E-3</v>
      </c>
      <c r="N99" s="140">
        <f t="shared" si="72"/>
        <v>6.3727368078560654E-4</v>
      </c>
      <c r="O99" s="140">
        <f t="shared" si="72"/>
        <v>2.3369667015303011E-4</v>
      </c>
      <c r="P99" s="140">
        <f t="shared" si="72"/>
        <v>7.7064975329989562E-5</v>
      </c>
      <c r="Q99" s="140">
        <f t="shared" ref="Q99:AC99" si="73">Q84*$AH$24*$AF$9/10^9</f>
        <v>6.6337535746674453E-5</v>
      </c>
      <c r="R99" s="140">
        <f t="shared" si="73"/>
        <v>1.8247596140234152E-5</v>
      </c>
      <c r="S99" s="140">
        <f t="shared" si="73"/>
        <v>4.4688975947630505E-6</v>
      </c>
      <c r="T99" s="140">
        <f t="shared" si="73"/>
        <v>8.7494904329194463E-7</v>
      </c>
      <c r="U99" s="140">
        <f t="shared" si="73"/>
        <v>1.7588514855970619E-7</v>
      </c>
      <c r="V99" s="140">
        <f t="shared" si="73"/>
        <v>2.9616063660948328E-8</v>
      </c>
      <c r="W99" s="140">
        <f t="shared" si="73"/>
        <v>4.4679806617116213E-9</v>
      </c>
      <c r="X99" s="140">
        <f t="shared" si="73"/>
        <v>6.4284239327218725E-10</v>
      </c>
      <c r="Y99" s="140">
        <f t="shared" si="73"/>
        <v>7.9650280992508501E-11</v>
      </c>
      <c r="Z99" s="140">
        <f t="shared" si="73"/>
        <v>8.1155969346575394E-12</v>
      </c>
      <c r="AA99" s="140">
        <f t="shared" si="73"/>
        <v>0</v>
      </c>
      <c r="AB99" s="140">
        <f t="shared" si="73"/>
        <v>0</v>
      </c>
      <c r="AC99" s="141">
        <f t="shared" si="73"/>
        <v>0</v>
      </c>
    </row>
    <row r="100" spans="1:29" x14ac:dyDescent="0.25">
      <c r="A100" s="177"/>
      <c r="C100" s="178" t="s">
        <v>32</v>
      </c>
      <c r="D100" s="135" t="s">
        <v>9</v>
      </c>
      <c r="E100" s="103">
        <f t="shared" si="55"/>
        <v>4.3493700918728679</v>
      </c>
      <c r="F100" s="54">
        <f t="shared" ref="F100:P100" si="74">F85*$AG$25*$AF$10/10^9</f>
        <v>0.53186554726324842</v>
      </c>
      <c r="G100" s="58">
        <f t="shared" si="74"/>
        <v>0.53051371242753753</v>
      </c>
      <c r="H100" s="58">
        <f t="shared" si="74"/>
        <v>0.52524695965125612</v>
      </c>
      <c r="I100" s="58">
        <f t="shared" si="74"/>
        <v>0.51179393176822485</v>
      </c>
      <c r="J100" s="58">
        <f t="shared" si="74"/>
        <v>0.48898835891381381</v>
      </c>
      <c r="K100" s="58">
        <f t="shared" si="74"/>
        <v>0.4560581566627383</v>
      </c>
      <c r="L100" s="58">
        <f t="shared" si="74"/>
        <v>0.40047256298699502</v>
      </c>
      <c r="M100" s="58">
        <f t="shared" si="74"/>
        <v>0.33070909923413794</v>
      </c>
      <c r="N100" s="58">
        <f t="shared" si="74"/>
        <v>0.2512206469644126</v>
      </c>
      <c r="O100" s="58">
        <f t="shared" si="74"/>
        <v>0.16553669015433781</v>
      </c>
      <c r="P100" s="58">
        <f t="shared" si="74"/>
        <v>9.3187280308289364E-2</v>
      </c>
      <c r="Q100" s="58">
        <f t="shared" ref="Q100:AC100" si="75">Q85*$AH$25*$AF$10/10^9</f>
        <v>4.3435236946413588E-2</v>
      </c>
      <c r="R100" s="58">
        <f t="shared" si="75"/>
        <v>1.7515012213143485E-2</v>
      </c>
      <c r="S100" s="58">
        <f t="shared" si="75"/>
        <v>2.8268963783194697E-3</v>
      </c>
      <c r="T100" s="58">
        <f t="shared" si="75"/>
        <v>0</v>
      </c>
      <c r="U100" s="58">
        <f t="shared" si="75"/>
        <v>0</v>
      </c>
      <c r="V100" s="58">
        <f t="shared" si="75"/>
        <v>0</v>
      </c>
      <c r="W100" s="58">
        <f t="shared" si="75"/>
        <v>0</v>
      </c>
      <c r="X100" s="58">
        <f t="shared" si="75"/>
        <v>0</v>
      </c>
      <c r="Y100" s="58">
        <f t="shared" si="75"/>
        <v>0</v>
      </c>
      <c r="Z100" s="58">
        <f t="shared" si="75"/>
        <v>0</v>
      </c>
      <c r="AA100" s="58">
        <f t="shared" si="75"/>
        <v>0</v>
      </c>
      <c r="AB100" s="58">
        <f t="shared" si="75"/>
        <v>0</v>
      </c>
      <c r="AC100" s="62">
        <f t="shared" si="75"/>
        <v>0</v>
      </c>
    </row>
    <row r="101" spans="1:29" x14ac:dyDescent="0.25">
      <c r="A101" s="177"/>
      <c r="C101" s="180"/>
      <c r="D101" s="137" t="s">
        <v>10</v>
      </c>
      <c r="E101" s="138">
        <f t="shared" si="55"/>
        <v>8.8740820045017835E-2</v>
      </c>
      <c r="F101" s="139">
        <f t="shared" ref="F101:P101" si="76">F86*$AG$26*$AF$10/10^9</f>
        <v>1.0854398923739765E-2</v>
      </c>
      <c r="G101" s="140">
        <f t="shared" si="76"/>
        <v>1.0826134630214736E-2</v>
      </c>
      <c r="H101" s="140">
        <f t="shared" si="76"/>
        <v>1.0717988454259945E-2</v>
      </c>
      <c r="I101" s="140">
        <f t="shared" si="76"/>
        <v>1.044282104956519E-2</v>
      </c>
      <c r="J101" s="140">
        <f t="shared" si="76"/>
        <v>9.9768680366497491E-3</v>
      </c>
      <c r="K101" s="140">
        <f t="shared" si="76"/>
        <v>9.3044129502368542E-3</v>
      </c>
      <c r="L101" s="140">
        <f t="shared" si="76"/>
        <v>8.1698596621796946E-3</v>
      </c>
      <c r="M101" s="140">
        <f t="shared" si="76"/>
        <v>6.7462291857322727E-3</v>
      </c>
      <c r="N101" s="140">
        <f t="shared" si="76"/>
        <v>5.124404826936056E-3</v>
      </c>
      <c r="O101" s="140">
        <f t="shared" si="76"/>
        <v>3.376412986705473E-3</v>
      </c>
      <c r="P101" s="140">
        <f t="shared" si="76"/>
        <v>1.9006019120181798E-3</v>
      </c>
      <c r="Q101" s="140">
        <f t="shared" ref="Q101:AC101" si="77">Q86*$AH$26*$AF$10/10^9</f>
        <v>8.8582919093484669E-4</v>
      </c>
      <c r="R101" s="140">
        <f t="shared" si="77"/>
        <v>3.5720574476623304E-4</v>
      </c>
      <c r="S101" s="140">
        <f t="shared" si="77"/>
        <v>5.7652491078834691E-5</v>
      </c>
      <c r="T101" s="140">
        <f t="shared" si="77"/>
        <v>0</v>
      </c>
      <c r="U101" s="140">
        <f t="shared" si="77"/>
        <v>0</v>
      </c>
      <c r="V101" s="140">
        <f t="shared" si="77"/>
        <v>0</v>
      </c>
      <c r="W101" s="140">
        <f t="shared" si="77"/>
        <v>0</v>
      </c>
      <c r="X101" s="140">
        <f t="shared" si="77"/>
        <v>0</v>
      </c>
      <c r="Y101" s="140">
        <f t="shared" si="77"/>
        <v>0</v>
      </c>
      <c r="Z101" s="140">
        <f t="shared" si="77"/>
        <v>0</v>
      </c>
      <c r="AA101" s="140">
        <f t="shared" si="77"/>
        <v>0</v>
      </c>
      <c r="AB101" s="140">
        <f t="shared" si="77"/>
        <v>0</v>
      </c>
      <c r="AC101" s="141">
        <f t="shared" si="77"/>
        <v>0</v>
      </c>
    </row>
    <row r="102" spans="1:29" x14ac:dyDescent="0.25">
      <c r="E102" s="131"/>
    </row>
    <row r="103" spans="1:29" x14ac:dyDescent="0.25">
      <c r="C103" s="2" t="s">
        <v>165</v>
      </c>
      <c r="E103" s="131"/>
      <c r="F103" s="2" t="s">
        <v>166</v>
      </c>
    </row>
    <row r="104" spans="1:29" x14ac:dyDescent="0.25">
      <c r="C104" s="122" t="s">
        <v>30</v>
      </c>
      <c r="D104" s="122" t="s">
        <v>120</v>
      </c>
      <c r="E104" s="122" t="s">
        <v>168</v>
      </c>
      <c r="F104" s="122" t="s">
        <v>169</v>
      </c>
      <c r="G104" s="122" t="s">
        <v>170</v>
      </c>
      <c r="H104" s="122" t="s">
        <v>171</v>
      </c>
      <c r="I104" s="122" t="s">
        <v>172</v>
      </c>
      <c r="J104" s="122" t="s">
        <v>173</v>
      </c>
      <c r="K104" s="122" t="s">
        <v>174</v>
      </c>
      <c r="L104" s="122" t="s">
        <v>175</v>
      </c>
      <c r="M104" s="122" t="s">
        <v>176</v>
      </c>
      <c r="N104" s="122" t="s">
        <v>177</v>
      </c>
      <c r="O104" s="122" t="s">
        <v>178</v>
      </c>
      <c r="P104" s="122" t="s">
        <v>179</v>
      </c>
      <c r="Q104" s="122" t="s">
        <v>180</v>
      </c>
      <c r="R104" s="122" t="s">
        <v>181</v>
      </c>
      <c r="S104" s="122" t="s">
        <v>182</v>
      </c>
      <c r="T104" s="122" t="s">
        <v>183</v>
      </c>
      <c r="U104" s="122" t="s">
        <v>184</v>
      </c>
      <c r="V104" s="122" t="s">
        <v>185</v>
      </c>
      <c r="W104" s="122" t="s">
        <v>186</v>
      </c>
      <c r="X104" s="122" t="s">
        <v>187</v>
      </c>
      <c r="Y104" s="122" t="s">
        <v>188</v>
      </c>
      <c r="Z104" s="122" t="s">
        <v>189</v>
      </c>
      <c r="AA104" s="122" t="s">
        <v>190</v>
      </c>
      <c r="AB104" s="122" t="s">
        <v>191</v>
      </c>
      <c r="AC104" s="122" t="s">
        <v>192</v>
      </c>
    </row>
    <row r="105" spans="1:29" ht="15" customHeight="1" x14ac:dyDescent="0.25">
      <c r="A105" s="163" t="s">
        <v>17</v>
      </c>
      <c r="C105" s="126" t="s">
        <v>25</v>
      </c>
      <c r="D105" s="127" t="s">
        <v>8</v>
      </c>
      <c r="E105" s="128">
        <f>SUM(F105:AC105)</f>
        <v>126633283.60571146</v>
      </c>
      <c r="F105" s="129">
        <v>10237180.904089071</v>
      </c>
      <c r="G105" s="130">
        <v>11393733.983070897</v>
      </c>
      <c r="H105" s="130">
        <v>12686501.529297946</v>
      </c>
      <c r="I105" s="130">
        <v>14139949.967652103</v>
      </c>
      <c r="J105" s="130">
        <v>15673304.940422874</v>
      </c>
      <c r="K105" s="130">
        <v>16913792.106683642</v>
      </c>
      <c r="L105" s="130">
        <v>16474622.551614599</v>
      </c>
      <c r="M105" s="130">
        <v>14055579.743739882</v>
      </c>
      <c r="N105" s="130">
        <v>9514438.644278165</v>
      </c>
      <c r="O105" s="130">
        <v>4353644.7009778684</v>
      </c>
      <c r="P105" s="130">
        <v>1077251.4410516901</v>
      </c>
      <c r="Q105" s="130">
        <v>110686.35071550202</v>
      </c>
      <c r="R105" s="130">
        <v>2588.9730871271254</v>
      </c>
      <c r="S105" s="130">
        <v>7.7673996224374173</v>
      </c>
      <c r="T105" s="130">
        <v>1.6304514187234621E-3</v>
      </c>
      <c r="U105" s="130">
        <v>6.398846825497853E-9</v>
      </c>
      <c r="V105" s="130">
        <v>1.5723470799514305E-16</v>
      </c>
      <c r="W105" s="130">
        <v>5.1155408079104607E-27</v>
      </c>
      <c r="X105" s="130">
        <v>3.4842997781548336E-41</v>
      </c>
      <c r="Y105" s="130">
        <v>4.7354420978941439E-60</v>
      </c>
      <c r="Z105" s="130">
        <v>9.260842401146774E-85</v>
      </c>
      <c r="AA105" s="130">
        <v>9.4566230725663122E-117</v>
      </c>
      <c r="AB105" s="130">
        <v>1.7049435159539274E-157</v>
      </c>
      <c r="AC105" s="132">
        <v>8.3016990655955723E-209</v>
      </c>
    </row>
    <row r="106" spans="1:29" x14ac:dyDescent="0.25">
      <c r="A106" s="164"/>
      <c r="C106" s="178" t="s">
        <v>27</v>
      </c>
      <c r="D106" s="134" t="s">
        <v>8</v>
      </c>
      <c r="E106" s="98">
        <f t="shared" ref="E106:E116" si="78">SUM(F106:AC106)</f>
        <v>5069433.4424445601</v>
      </c>
      <c r="F106" s="53">
        <v>401847.41441894788</v>
      </c>
      <c r="G106" s="57">
        <v>422513.48819676699</v>
      </c>
      <c r="H106" s="57">
        <v>435544.18806204566</v>
      </c>
      <c r="I106" s="57">
        <v>442514.14915356034</v>
      </c>
      <c r="J106" s="57">
        <v>440997.98644254979</v>
      </c>
      <c r="K106" s="57">
        <v>429970.12154837314</v>
      </c>
      <c r="L106" s="57">
        <v>397029.23268656945</v>
      </c>
      <c r="M106" s="57">
        <v>357231.32425716682</v>
      </c>
      <c r="N106" s="57">
        <v>312543.46713218436</v>
      </c>
      <c r="O106" s="57">
        <v>265687.84631945466</v>
      </c>
      <c r="P106" s="57">
        <v>223507.99253778928</v>
      </c>
      <c r="Q106" s="57">
        <v>200687.23234767868</v>
      </c>
      <c r="R106" s="57">
        <v>172500.51257937739</v>
      </c>
      <c r="S106" s="57">
        <v>140707.33733940378</v>
      </c>
      <c r="T106" s="57">
        <v>78653.081993740852</v>
      </c>
      <c r="U106" s="57">
        <v>62360.826310829914</v>
      </c>
      <c r="V106" s="57">
        <v>53417.878179745836</v>
      </c>
      <c r="W106" s="57">
        <v>55192.746282924069</v>
      </c>
      <c r="X106" s="57">
        <v>47339.870938920118</v>
      </c>
      <c r="Y106" s="57">
        <v>42687.455585206233</v>
      </c>
      <c r="Z106" s="57">
        <v>30806.928895230554</v>
      </c>
      <c r="AA106" s="57">
        <v>24327.274585781037</v>
      </c>
      <c r="AB106" s="57">
        <v>17115.159452754197</v>
      </c>
      <c r="AC106" s="61">
        <v>14249.927197558969</v>
      </c>
    </row>
    <row r="107" spans="1:29" x14ac:dyDescent="0.25">
      <c r="A107" s="164"/>
      <c r="C107" s="179"/>
      <c r="D107" s="135" t="s">
        <v>9</v>
      </c>
      <c r="E107" s="103">
        <f t="shared" si="78"/>
        <v>5042555.8134371778</v>
      </c>
      <c r="F107" s="54">
        <v>412655.04659158469</v>
      </c>
      <c r="G107" s="136">
        <v>433876.93164460128</v>
      </c>
      <c r="H107" s="136">
        <v>447258.09043046209</v>
      </c>
      <c r="I107" s="136">
        <v>454415.50768825226</v>
      </c>
      <c r="J107" s="136">
        <v>452858.56798501412</v>
      </c>
      <c r="K107" s="136">
        <v>441534.11014747334</v>
      </c>
      <c r="L107" s="136">
        <v>407707.28050943546</v>
      </c>
      <c r="M107" s="136">
        <v>366839.01268462103</v>
      </c>
      <c r="N107" s="136">
        <v>320949.28165163175</v>
      </c>
      <c r="O107" s="136">
        <v>272833.4852180219</v>
      </c>
      <c r="P107" s="136">
        <v>229519.20994100606</v>
      </c>
      <c r="Q107" s="136">
        <v>206084.68847438885</v>
      </c>
      <c r="R107" s="136">
        <v>177139.89066830932</v>
      </c>
      <c r="S107" s="136">
        <v>144491.64225562246</v>
      </c>
      <c r="T107" s="136">
        <v>80768.446057142224</v>
      </c>
      <c r="U107" s="136">
        <v>64038.012348529512</v>
      </c>
      <c r="V107" s="136">
        <v>42603.215726177659</v>
      </c>
      <c r="W107" s="136">
        <v>34174.138794358456</v>
      </c>
      <c r="X107" s="136">
        <v>22498.15648582342</v>
      </c>
      <c r="Y107" s="136">
        <v>15224.871292240594</v>
      </c>
      <c r="Z107" s="136">
        <v>7925.4339896443735</v>
      </c>
      <c r="AA107" s="136">
        <v>4202.4082777740741</v>
      </c>
      <c r="AB107" s="136">
        <v>1711.5159452754187</v>
      </c>
      <c r="AC107" s="62">
        <v>1246.8686297864099</v>
      </c>
    </row>
    <row r="108" spans="1:29" x14ac:dyDescent="0.25">
      <c r="A108" s="164"/>
      <c r="C108" s="180"/>
      <c r="D108" s="137" t="s">
        <v>10</v>
      </c>
      <c r="E108" s="138">
        <f t="shared" si="78"/>
        <v>2060517.5902574447</v>
      </c>
      <c r="F108" s="139">
        <v>167027.04266802236</v>
      </c>
      <c r="G108" s="140">
        <v>175616.85328471975</v>
      </c>
      <c r="H108" s="140">
        <v>181033.03660280624</v>
      </c>
      <c r="I108" s="140">
        <v>183930.08644524511</v>
      </c>
      <c r="J108" s="140">
        <v>183299.89656536299</v>
      </c>
      <c r="K108" s="140">
        <v>178716.18744064408</v>
      </c>
      <c r="L108" s="140">
        <v>165024.37544429538</v>
      </c>
      <c r="M108" s="140">
        <v>148482.4575152038</v>
      </c>
      <c r="N108" s="140">
        <v>129908.04257327956</v>
      </c>
      <c r="O108" s="140">
        <v>110432.60115967554</v>
      </c>
      <c r="P108" s="140">
        <v>92900.63259516914</v>
      </c>
      <c r="Q108" s="140">
        <v>83415.231049157403</v>
      </c>
      <c r="R108" s="140">
        <v>71699.479556220438</v>
      </c>
      <c r="S108" s="140">
        <v>58484.71234156147</v>
      </c>
      <c r="T108" s="140">
        <v>32691.990070748037</v>
      </c>
      <c r="U108" s="140">
        <v>25920.14785535718</v>
      </c>
      <c r="V108" s="140">
        <v>18679.871510708668</v>
      </c>
      <c r="W108" s="140">
        <v>16482.217383119787</v>
      </c>
      <c r="X108" s="140">
        <v>12186.501429821019</v>
      </c>
      <c r="Y108" s="140">
        <v>9539.634543872271</v>
      </c>
      <c r="Z108" s="140">
        <v>6007.9902824723467</v>
      </c>
      <c r="AA108" s="140">
        <v>4155.7148524654731</v>
      </c>
      <c r="AB108" s="140">
        <v>2567.2739179131286</v>
      </c>
      <c r="AC108" s="141">
        <v>2315.6131696033322</v>
      </c>
    </row>
    <row r="109" spans="1:29" x14ac:dyDescent="0.25">
      <c r="A109" s="164"/>
      <c r="C109" s="178" t="s">
        <v>26</v>
      </c>
      <c r="D109" s="134" t="s">
        <v>8</v>
      </c>
      <c r="E109" s="98">
        <f t="shared" si="78"/>
        <v>18778203.288462337</v>
      </c>
      <c r="F109" s="53">
        <v>1712616.3716743928</v>
      </c>
      <c r="G109" s="57">
        <v>1822737.1234696631</v>
      </c>
      <c r="H109" s="57">
        <v>1913271.0883805377</v>
      </c>
      <c r="I109" s="57">
        <v>1984010.9003832331</v>
      </c>
      <c r="J109" s="57">
        <v>2010723.9511542879</v>
      </c>
      <c r="K109" s="57">
        <v>1973228.500172273</v>
      </c>
      <c r="L109" s="57">
        <v>1797226.4867444576</v>
      </c>
      <c r="M109" s="57">
        <v>1555733.3583143225</v>
      </c>
      <c r="N109" s="57">
        <v>1266810.6362066495</v>
      </c>
      <c r="O109" s="57">
        <v>961135.89459304186</v>
      </c>
      <c r="P109" s="57">
        <v>688876.72455806332</v>
      </c>
      <c r="Q109" s="57">
        <v>503892.8061676381</v>
      </c>
      <c r="R109" s="57">
        <v>294373.0923905315</v>
      </c>
      <c r="S109" s="57">
        <v>154539.15516648948</v>
      </c>
      <c r="T109" s="57">
        <v>72269.255250690578</v>
      </c>
      <c r="U109" s="57">
        <v>35660.729629141933</v>
      </c>
      <c r="V109" s="57">
        <v>16827.132150809382</v>
      </c>
      <c r="W109" s="57">
        <v>8267.750356856026</v>
      </c>
      <c r="X109" s="57">
        <v>3973.1969173249768</v>
      </c>
      <c r="Y109" s="57">
        <v>1518.7213258802294</v>
      </c>
      <c r="Z109" s="57">
        <v>384.84794280288838</v>
      </c>
      <c r="AA109" s="57">
        <v>97.641155263093452</v>
      </c>
      <c r="AB109" s="57">
        <v>22.526203244857584</v>
      </c>
      <c r="AC109" s="61">
        <v>5.398154743508921</v>
      </c>
    </row>
    <row r="110" spans="1:29" x14ac:dyDescent="0.25">
      <c r="A110" s="164"/>
      <c r="C110" s="179"/>
      <c r="D110" s="135" t="s">
        <v>9</v>
      </c>
      <c r="E110" s="103">
        <f t="shared" si="78"/>
        <v>15471641.958367845</v>
      </c>
      <c r="F110" s="54">
        <v>1378016.8978421346</v>
      </c>
      <c r="G110" s="136">
        <v>1469757.2511938349</v>
      </c>
      <c r="H110" s="136">
        <v>1545985.5872539966</v>
      </c>
      <c r="I110" s="136">
        <v>1606428.7470473931</v>
      </c>
      <c r="J110" s="136">
        <v>1631324.2632859121</v>
      </c>
      <c r="K110" s="136">
        <v>1604051.7705169437</v>
      </c>
      <c r="L110" s="136">
        <v>1463795.5512902092</v>
      </c>
      <c r="M110" s="136">
        <v>1269502.4002402131</v>
      </c>
      <c r="N110" s="136">
        <v>1035656.1672359535</v>
      </c>
      <c r="O110" s="136">
        <v>787190.07988692913</v>
      </c>
      <c r="P110" s="136">
        <v>565214.38776775612</v>
      </c>
      <c r="Q110" s="136">
        <v>414164.84848458029</v>
      </c>
      <c r="R110" s="136">
        <v>300403.52826338785</v>
      </c>
      <c r="S110" s="136">
        <v>191963.74228480243</v>
      </c>
      <c r="T110" s="136">
        <v>109407.30264919173</v>
      </c>
      <c r="U110" s="136">
        <v>54196.73862952675</v>
      </c>
      <c r="V110" s="136">
        <v>25964.313002880255</v>
      </c>
      <c r="W110" s="136">
        <v>12478.226569791335</v>
      </c>
      <c r="X110" s="136">
        <v>4309.3990993230818</v>
      </c>
      <c r="Y110" s="136">
        <v>1355.1253488322332</v>
      </c>
      <c r="Z110" s="136">
        <v>363.74973885539094</v>
      </c>
      <c r="AA110" s="136">
        <v>88.976482829695229</v>
      </c>
      <c r="AB110" s="136">
        <v>18.644065290416492</v>
      </c>
      <c r="AC110" s="62">
        <v>4.2601872734434343</v>
      </c>
    </row>
    <row r="111" spans="1:29" x14ac:dyDescent="0.25">
      <c r="A111" s="164"/>
      <c r="C111" s="180"/>
      <c r="D111" s="137" t="s">
        <v>10</v>
      </c>
      <c r="E111" s="138">
        <f t="shared" si="78"/>
        <v>362967.73836352379</v>
      </c>
      <c r="F111" s="139">
        <v>31242.079885722083</v>
      </c>
      <c r="G111" s="140">
        <v>33282.564932339781</v>
      </c>
      <c r="H111" s="140">
        <v>34968.244673408728</v>
      </c>
      <c r="I111" s="140">
        <v>36294.263521155037</v>
      </c>
      <c r="J111" s="140">
        <v>36815.896000176457</v>
      </c>
      <c r="K111" s="140">
        <v>36161.129787739854</v>
      </c>
      <c r="L111" s="140">
        <v>32964.16729785534</v>
      </c>
      <c r="M111" s="140">
        <v>28558.963062672759</v>
      </c>
      <c r="N111" s="140">
        <v>23274.507178742155</v>
      </c>
      <c r="O111" s="140">
        <v>17672.944506950014</v>
      </c>
      <c r="P111" s="140">
        <v>12676.956268394737</v>
      </c>
      <c r="Q111" s="140">
        <v>9280.1557838866684</v>
      </c>
      <c r="R111" s="140">
        <v>12148.485636040255</v>
      </c>
      <c r="S111" s="140">
        <v>7073.8400146673621</v>
      </c>
      <c r="T111" s="140">
        <v>5623.0420469313058</v>
      </c>
      <c r="U111" s="140">
        <v>2781.3619259383831</v>
      </c>
      <c r="V111" s="140">
        <v>1323.4467573306074</v>
      </c>
      <c r="W111" s="140">
        <v>423.38728421729309</v>
      </c>
      <c r="X111" s="140">
        <v>256.1627634014863</v>
      </c>
      <c r="Y111" s="140">
        <v>119.74361144635262</v>
      </c>
      <c r="Z111" s="140">
        <v>23.152505618297297</v>
      </c>
      <c r="AA111" s="140">
        <v>2.4558707545450966</v>
      </c>
      <c r="AB111" s="140">
        <v>0.67087296813451847</v>
      </c>
      <c r="AC111" s="141">
        <v>0.11617516613177105</v>
      </c>
    </row>
    <row r="112" spans="1:29" x14ac:dyDescent="0.25">
      <c r="A112" s="164"/>
      <c r="C112" s="178" t="s">
        <v>28</v>
      </c>
      <c r="D112" s="134" t="s">
        <v>8</v>
      </c>
      <c r="E112" s="98">
        <f t="shared" si="78"/>
        <v>201234.91888820118</v>
      </c>
      <c r="F112" s="53">
        <v>19477.298152104024</v>
      </c>
      <c r="G112" s="57">
        <v>32569.861775429683</v>
      </c>
      <c r="H112" s="57">
        <v>38582.80169044697</v>
      </c>
      <c r="I112" s="57">
        <v>36864.73376181061</v>
      </c>
      <c r="J112" s="57">
        <v>29693.689454462179</v>
      </c>
      <c r="K112" s="57">
        <v>20601.826993922059</v>
      </c>
      <c r="L112" s="57">
        <v>12273.453847973951</v>
      </c>
      <c r="M112" s="57">
        <v>6413.8828512335967</v>
      </c>
      <c r="N112" s="57">
        <v>2949.4257126027578</v>
      </c>
      <c r="O112" s="57">
        <v>1194.9107505174213</v>
      </c>
      <c r="P112" s="57">
        <v>431.15447713784829</v>
      </c>
      <c r="Q112" s="57">
        <v>144.44267960807858</v>
      </c>
      <c r="R112" s="57">
        <v>31.206649145686516</v>
      </c>
      <c r="S112" s="57">
        <v>5.5046987367820659</v>
      </c>
      <c r="T112" s="57">
        <v>0.66197015181042318</v>
      </c>
      <c r="U112" s="57">
        <v>5.0048247709865532E-2</v>
      </c>
      <c r="V112" s="57">
        <v>1.0864572007102379E-2</v>
      </c>
      <c r="W112" s="57">
        <v>2.0736202445150271E-3</v>
      </c>
      <c r="X112" s="57">
        <v>3.7337459912037863E-4</v>
      </c>
      <c r="Y112" s="57">
        <v>5.762423719024208E-5</v>
      </c>
      <c r="Z112" s="57">
        <v>5.4789251865523848E-6</v>
      </c>
      <c r="AA112" s="57">
        <v>0</v>
      </c>
      <c r="AB112" s="57">
        <v>0</v>
      </c>
      <c r="AC112" s="61">
        <v>0</v>
      </c>
    </row>
    <row r="113" spans="1:29" x14ac:dyDescent="0.25">
      <c r="A113" s="164"/>
      <c r="C113" s="179"/>
      <c r="D113" s="135" t="s">
        <v>9</v>
      </c>
      <c r="E113" s="103">
        <f t="shared" si="78"/>
        <v>7638431.1551656779</v>
      </c>
      <c r="F113" s="54">
        <v>1850343.3244498598</v>
      </c>
      <c r="G113" s="136">
        <v>1733813.1290640458</v>
      </c>
      <c r="H113" s="136">
        <v>1445457.135794244</v>
      </c>
      <c r="I113" s="136">
        <v>1075703.9240793346</v>
      </c>
      <c r="J113" s="136">
        <v>714840.32370273245</v>
      </c>
      <c r="K113" s="136">
        <v>424633.3177248179</v>
      </c>
      <c r="L113" s="136">
        <v>222260.86402574391</v>
      </c>
      <c r="M113" s="136">
        <v>104007.87649538353</v>
      </c>
      <c r="N113" s="136">
        <v>43456.755278665238</v>
      </c>
      <c r="O113" s="136">
        <v>16181.620746747703</v>
      </c>
      <c r="P113" s="136">
        <v>5416.5253712563272</v>
      </c>
      <c r="Q113" s="136">
        <v>1696.3246258608704</v>
      </c>
      <c r="R113" s="136">
        <v>473.34455216776416</v>
      </c>
      <c r="S113" s="136">
        <v>117.56158930104262</v>
      </c>
      <c r="T113" s="136">
        <v>23.335488684889274</v>
      </c>
      <c r="U113" s="136">
        <v>4.7545835324371684</v>
      </c>
      <c r="V113" s="136">
        <v>0.86838086753345811</v>
      </c>
      <c r="W113" s="136">
        <v>0.1430933943813375</v>
      </c>
      <c r="X113" s="136">
        <v>2.2674705842258565E-2</v>
      </c>
      <c r="Y113" s="136">
        <v>3.1254852968558289E-3</v>
      </c>
      <c r="Z113" s="136">
        <v>3.1884929632484678E-4</v>
      </c>
      <c r="AA113" s="136">
        <v>0</v>
      </c>
      <c r="AB113" s="136">
        <v>0</v>
      </c>
      <c r="AC113" s="62">
        <v>0</v>
      </c>
    </row>
    <row r="114" spans="1:29" x14ac:dyDescent="0.25">
      <c r="A114" s="164"/>
      <c r="C114" s="180"/>
      <c r="D114" s="137" t="s">
        <v>10</v>
      </c>
      <c r="E114" s="138">
        <f t="shared" si="78"/>
        <v>321618.1498397133</v>
      </c>
      <c r="F114" s="139">
        <v>77909.192608415149</v>
      </c>
      <c r="G114" s="140">
        <v>73002.658065854543</v>
      </c>
      <c r="H114" s="140">
        <v>60861.35308607341</v>
      </c>
      <c r="I114" s="140">
        <v>45292.796803340389</v>
      </c>
      <c r="J114" s="140">
        <v>30098.539945378197</v>
      </c>
      <c r="K114" s="140">
        <v>17879.297588413381</v>
      </c>
      <c r="L114" s="140">
        <v>9358.3521695050058</v>
      </c>
      <c r="M114" s="140">
        <v>4379.2790103319376</v>
      </c>
      <c r="N114" s="140">
        <v>1829.758116996431</v>
      </c>
      <c r="O114" s="140">
        <v>681.33139986306116</v>
      </c>
      <c r="P114" s="140">
        <v>228.06422615816112</v>
      </c>
      <c r="Q114" s="140">
        <v>71.424194773089283</v>
      </c>
      <c r="R114" s="140">
        <v>19.930296933379545</v>
      </c>
      <c r="S114" s="140">
        <v>4.9499616547807417</v>
      </c>
      <c r="T114" s="140">
        <v>0.98254689199533796</v>
      </c>
      <c r="U114" s="140">
        <v>0.20019299083945974</v>
      </c>
      <c r="V114" s="140">
        <v>3.3709090333823404E-2</v>
      </c>
      <c r="W114" s="140">
        <v>5.0854686652368718E-3</v>
      </c>
      <c r="X114" s="140">
        <v>7.3168509337710925E-4</v>
      </c>
      <c r="Y114" s="140">
        <v>9.0658182931691888E-5</v>
      </c>
      <c r="Z114" s="140">
        <v>9.2371961822866853E-6</v>
      </c>
      <c r="AA114" s="140">
        <v>0</v>
      </c>
      <c r="AB114" s="140">
        <v>0</v>
      </c>
      <c r="AC114" s="141">
        <v>0</v>
      </c>
    </row>
    <row r="115" spans="1:29" x14ac:dyDescent="0.25">
      <c r="A115" s="164"/>
      <c r="C115" s="178" t="s">
        <v>32</v>
      </c>
      <c r="D115" s="135" t="s">
        <v>9</v>
      </c>
      <c r="E115" s="103">
        <f t="shared" si="78"/>
        <v>3437050.2015292086</v>
      </c>
      <c r="F115" s="54">
        <v>376578.51511273196</v>
      </c>
      <c r="G115" s="136">
        <v>386688.31247600669</v>
      </c>
      <c r="H115" s="136">
        <v>393790.37799795595</v>
      </c>
      <c r="I115" s="136">
        <v>394349.40363618865</v>
      </c>
      <c r="J115" s="136">
        <v>386932.98327872675</v>
      </c>
      <c r="K115" s="136">
        <v>370333.5489818686</v>
      </c>
      <c r="L115" s="136">
        <v>333489.36386949039</v>
      </c>
      <c r="M115" s="136">
        <v>282232.92502097401</v>
      </c>
      <c r="N115" s="136">
        <v>219583.19851076059</v>
      </c>
      <c r="O115" s="136">
        <v>148102.78378421714</v>
      </c>
      <c r="P115" s="136">
        <v>85291.506399341044</v>
      </c>
      <c r="Q115" s="136">
        <v>40647.871143579781</v>
      </c>
      <c r="R115" s="136">
        <v>16385.656269440005</v>
      </c>
      <c r="S115" s="136">
        <v>2643.755047926566</v>
      </c>
      <c r="T115" s="136">
        <v>0</v>
      </c>
      <c r="U115" s="136">
        <v>0</v>
      </c>
      <c r="V115" s="136">
        <v>0</v>
      </c>
      <c r="W115" s="136">
        <v>0</v>
      </c>
      <c r="X115" s="136">
        <v>0</v>
      </c>
      <c r="Y115" s="136">
        <v>0</v>
      </c>
      <c r="Z115" s="136">
        <v>0</v>
      </c>
      <c r="AA115" s="136">
        <v>0</v>
      </c>
      <c r="AB115" s="136">
        <v>0</v>
      </c>
      <c r="AC115" s="62">
        <v>0</v>
      </c>
    </row>
    <row r="116" spans="1:29" x14ac:dyDescent="0.25">
      <c r="A116" s="164"/>
      <c r="C116" s="180"/>
      <c r="D116" s="137" t="s">
        <v>10</v>
      </c>
      <c r="E116" s="138">
        <f t="shared" si="78"/>
        <v>68171.628280626202</v>
      </c>
      <c r="F116" s="139">
        <v>7685.2758186271831</v>
      </c>
      <c r="G116" s="140">
        <v>7830.3300029157654</v>
      </c>
      <c r="H116" s="140">
        <v>7915.3075473326453</v>
      </c>
      <c r="I116" s="140">
        <v>7870.8885280073855</v>
      </c>
      <c r="J116" s="140">
        <v>7671.1986606552227</v>
      </c>
      <c r="K116" s="140">
        <v>7295.2525766485514</v>
      </c>
      <c r="L116" s="140">
        <v>6529.4221593126013</v>
      </c>
      <c r="M116" s="140">
        <v>5493.678388075853</v>
      </c>
      <c r="N116" s="140">
        <v>4250.3736754797092</v>
      </c>
      <c r="O116" s="140">
        <v>2851.4538301512039</v>
      </c>
      <c r="P116" s="140">
        <v>1633.7299785214916</v>
      </c>
      <c r="Q116" s="140">
        <v>774.77222057197662</v>
      </c>
      <c r="R116" s="140">
        <v>317.78918249679487</v>
      </c>
      <c r="S116" s="140">
        <v>52.155711829843817</v>
      </c>
      <c r="T116" s="140">
        <v>0</v>
      </c>
      <c r="U116" s="140">
        <v>0</v>
      </c>
      <c r="V116" s="140">
        <v>0</v>
      </c>
      <c r="W116" s="140">
        <v>0</v>
      </c>
      <c r="X116" s="140">
        <v>0</v>
      </c>
      <c r="Y116" s="140">
        <v>0</v>
      </c>
      <c r="Z116" s="140">
        <v>0</v>
      </c>
      <c r="AA116" s="140">
        <v>0</v>
      </c>
      <c r="AB116" s="140">
        <v>0</v>
      </c>
      <c r="AC116" s="141">
        <v>0</v>
      </c>
    </row>
    <row r="118" spans="1:29" x14ac:dyDescent="0.25">
      <c r="C118" s="2" t="s">
        <v>198</v>
      </c>
      <c r="E118" s="131"/>
      <c r="F118" s="2" t="s">
        <v>166</v>
      </c>
    </row>
    <row r="119" spans="1:29" x14ac:dyDescent="0.25">
      <c r="C119" s="51" t="s">
        <v>30</v>
      </c>
      <c r="D119" s="51" t="s">
        <v>120</v>
      </c>
      <c r="E119" s="51" t="s">
        <v>7</v>
      </c>
      <c r="F119" s="51" t="s">
        <v>169</v>
      </c>
      <c r="G119" s="51" t="s">
        <v>170</v>
      </c>
      <c r="H119" s="51" t="s">
        <v>171</v>
      </c>
      <c r="I119" s="51" t="s">
        <v>172</v>
      </c>
      <c r="J119" s="51" t="s">
        <v>173</v>
      </c>
      <c r="K119" s="51" t="s">
        <v>174</v>
      </c>
      <c r="L119" s="51" t="s">
        <v>175</v>
      </c>
      <c r="M119" s="51" t="s">
        <v>176</v>
      </c>
      <c r="N119" s="51" t="s">
        <v>177</v>
      </c>
      <c r="O119" s="51" t="s">
        <v>178</v>
      </c>
      <c r="P119" s="51" t="s">
        <v>179</v>
      </c>
      <c r="Q119" s="51" t="s">
        <v>180</v>
      </c>
      <c r="R119" s="51" t="s">
        <v>181</v>
      </c>
      <c r="S119" s="51" t="s">
        <v>182</v>
      </c>
      <c r="T119" s="51" t="s">
        <v>183</v>
      </c>
      <c r="U119" s="51" t="s">
        <v>184</v>
      </c>
      <c r="V119" s="51" t="s">
        <v>185</v>
      </c>
      <c r="W119" s="51" t="s">
        <v>186</v>
      </c>
      <c r="X119" s="51" t="s">
        <v>187</v>
      </c>
      <c r="Y119" s="51" t="s">
        <v>188</v>
      </c>
      <c r="Z119" s="51" t="s">
        <v>189</v>
      </c>
      <c r="AA119" s="51" t="s">
        <v>190</v>
      </c>
      <c r="AB119" s="51" t="s">
        <v>191</v>
      </c>
      <c r="AC119" s="51" t="s">
        <v>192</v>
      </c>
    </row>
    <row r="120" spans="1:29" ht="15" customHeight="1" x14ac:dyDescent="0.25">
      <c r="A120" s="176" t="s">
        <v>17</v>
      </c>
      <c r="C120" s="126" t="s">
        <v>25</v>
      </c>
      <c r="D120" s="127" t="s">
        <v>8</v>
      </c>
      <c r="E120" s="128">
        <f>SUM(F120:AC120)</f>
        <v>5.5942374467028442</v>
      </c>
      <c r="F120" s="129">
        <f t="shared" ref="F120:P120" si="79">F105*$AG$15*$AF$6/10^9</f>
        <v>0.44984732187793397</v>
      </c>
      <c r="G120" s="130">
        <f t="shared" si="79"/>
        <v>0.50066915555109281</v>
      </c>
      <c r="H120" s="130">
        <f t="shared" si="79"/>
        <v>0.55747659345117495</v>
      </c>
      <c r="I120" s="130">
        <f t="shared" si="79"/>
        <v>0.6213447514535525</v>
      </c>
      <c r="J120" s="130">
        <f t="shared" si="79"/>
        <v>0.68872420234453213</v>
      </c>
      <c r="K120" s="130">
        <f t="shared" si="79"/>
        <v>0.7432343096479459</v>
      </c>
      <c r="L120" s="130">
        <f t="shared" si="79"/>
        <v>0.72393610147432441</v>
      </c>
      <c r="M120" s="130">
        <f t="shared" si="79"/>
        <v>0.61763731288928969</v>
      </c>
      <c r="N120" s="130">
        <f t="shared" si="79"/>
        <v>0.41808822012619323</v>
      </c>
      <c r="O120" s="130">
        <f t="shared" si="79"/>
        <v>0.19131003227271998</v>
      </c>
      <c r="P120" s="130">
        <f t="shared" si="79"/>
        <v>4.7337121448413892E-2</v>
      </c>
      <c r="Q120" s="130">
        <f t="shared" ref="Q120:AC120" si="80">Q105*$AH$15*$AF$6/10^9</f>
        <v>3.3838461528900299E-2</v>
      </c>
      <c r="R120" s="130">
        <f t="shared" si="80"/>
        <v>7.9148752887595042E-4</v>
      </c>
      <c r="S120" s="130">
        <f t="shared" si="80"/>
        <v>2.3746094401378796E-6</v>
      </c>
      <c r="T120" s="130">
        <f t="shared" si="80"/>
        <v>4.9845321713626385E-10</v>
      </c>
      <c r="U120" s="130">
        <f t="shared" si="80"/>
        <v>1.9562225218760375E-15</v>
      </c>
      <c r="V120" s="130">
        <f t="shared" si="80"/>
        <v>4.8068985770224273E-23</v>
      </c>
      <c r="W120" s="130">
        <f t="shared" si="80"/>
        <v>1.5638968103025019E-33</v>
      </c>
      <c r="X120" s="130">
        <f t="shared" si="80"/>
        <v>1.065202197344965E-47</v>
      </c>
      <c r="Y120" s="130">
        <f t="shared" si="80"/>
        <v>1.4476949887325511E-66</v>
      </c>
      <c r="Z120" s="130">
        <f t="shared" si="80"/>
        <v>2.8311770809201027E-91</v>
      </c>
      <c r="AA120" s="130">
        <f t="shared" si="80"/>
        <v>2.8910301402639819E-123</v>
      </c>
      <c r="AB120" s="130">
        <f t="shared" si="80"/>
        <v>5.2122655775184865E-164</v>
      </c>
      <c r="AC120" s="132">
        <f t="shared" si="80"/>
        <v>2.5379527162992822E-215</v>
      </c>
    </row>
    <row r="121" spans="1:29" x14ac:dyDescent="0.25">
      <c r="A121" s="177"/>
      <c r="C121" s="178" t="s">
        <v>27</v>
      </c>
      <c r="D121" s="134" t="s">
        <v>8</v>
      </c>
      <c r="E121" s="98">
        <f t="shared" ref="E121:E131" si="81">SUM(F121:AC121)</f>
        <v>5.3177359692966455</v>
      </c>
      <c r="F121" s="53">
        <f t="shared" ref="F121:P121" si="82">F106*$AG$16*$AF$7/10^9</f>
        <v>0.33654720957586887</v>
      </c>
      <c r="G121" s="57">
        <f t="shared" si="82"/>
        <v>0.35385504636479237</v>
      </c>
      <c r="H121" s="57">
        <f t="shared" si="82"/>
        <v>0.36476825750196334</v>
      </c>
      <c r="I121" s="57">
        <f t="shared" si="82"/>
        <v>0.37060559991610681</v>
      </c>
      <c r="J121" s="57">
        <f t="shared" si="82"/>
        <v>0.3693358136456355</v>
      </c>
      <c r="K121" s="57">
        <f t="shared" si="82"/>
        <v>0.36009997679676253</v>
      </c>
      <c r="L121" s="57">
        <f t="shared" si="82"/>
        <v>0.3325119823750019</v>
      </c>
      <c r="M121" s="57">
        <f t="shared" si="82"/>
        <v>0.29918123406537722</v>
      </c>
      <c r="N121" s="57">
        <f t="shared" si="82"/>
        <v>0.2617551537232044</v>
      </c>
      <c r="O121" s="57">
        <f t="shared" si="82"/>
        <v>0.22251357129254329</v>
      </c>
      <c r="P121" s="57">
        <f t="shared" si="82"/>
        <v>0.18718794375039852</v>
      </c>
      <c r="Q121" s="57">
        <f t="shared" ref="Q121:AC121" si="83">Q106*$AH$16*$AF$7/10^9</f>
        <v>0.39695138979539329</v>
      </c>
      <c r="R121" s="57">
        <f t="shared" si="83"/>
        <v>0.3411991754920109</v>
      </c>
      <c r="S121" s="57">
        <f t="shared" si="83"/>
        <v>0.27831353523537505</v>
      </c>
      <c r="T121" s="57">
        <f t="shared" si="83"/>
        <v>0.15557267816129505</v>
      </c>
      <c r="U121" s="57">
        <f t="shared" si="83"/>
        <v>0.12334724228987252</v>
      </c>
      <c r="V121" s="57">
        <f t="shared" si="83"/>
        <v>0.1056584454094017</v>
      </c>
      <c r="W121" s="57">
        <f t="shared" si="83"/>
        <v>0.10916906415688409</v>
      </c>
      <c r="X121" s="57">
        <f t="shared" si="83"/>
        <v>9.3636388035804471E-2</v>
      </c>
      <c r="Y121" s="57">
        <f t="shared" si="83"/>
        <v>8.4434094900570481E-2</v>
      </c>
      <c r="Z121" s="57">
        <f t="shared" si="83"/>
        <v>6.093488408422449E-2</v>
      </c>
      <c r="AA121" s="57">
        <f t="shared" si="83"/>
        <v>4.8118384731272779E-2</v>
      </c>
      <c r="AB121" s="57">
        <f t="shared" si="83"/>
        <v>3.3853106906026477E-2</v>
      </c>
      <c r="AC121" s="61">
        <f t="shared" si="83"/>
        <v>2.8185791090858277E-2</v>
      </c>
    </row>
    <row r="122" spans="1:29" x14ac:dyDescent="0.25">
      <c r="A122" s="177"/>
      <c r="C122" s="179"/>
      <c r="D122" s="135" t="s">
        <v>9</v>
      </c>
      <c r="E122" s="103">
        <f t="shared" si="81"/>
        <v>5.9382955092370562</v>
      </c>
      <c r="F122" s="54">
        <f t="shared" ref="F122:P122" si="84">F107*$AG$17*$AF$7/10^9</f>
        <v>0.34559860152045219</v>
      </c>
      <c r="G122" s="58">
        <f t="shared" si="84"/>
        <v>0.36337193025235354</v>
      </c>
      <c r="H122" s="58">
        <f t="shared" si="84"/>
        <v>0.374578650735512</v>
      </c>
      <c r="I122" s="58">
        <f t="shared" si="84"/>
        <v>0.38057298768891124</v>
      </c>
      <c r="J122" s="58">
        <f t="shared" si="84"/>
        <v>0.37926905068744932</v>
      </c>
      <c r="K122" s="58">
        <f t="shared" si="84"/>
        <v>0.36978481724850898</v>
      </c>
      <c r="L122" s="58">
        <f t="shared" si="84"/>
        <v>0.34145484742665227</v>
      </c>
      <c r="M122" s="58">
        <f t="shared" si="84"/>
        <v>0.30722767312337013</v>
      </c>
      <c r="N122" s="58">
        <f t="shared" si="84"/>
        <v>0.26879502338324157</v>
      </c>
      <c r="O122" s="58">
        <f t="shared" si="84"/>
        <v>0.22849804387009337</v>
      </c>
      <c r="P122" s="58">
        <f t="shared" si="84"/>
        <v>0.1922223383255926</v>
      </c>
      <c r="Q122" s="58">
        <f t="shared" ref="Q122:AC122" si="85">Q107*$AH$17*$AF$7/10^9</f>
        <v>0.6132680294176821</v>
      </c>
      <c r="R122" s="58">
        <f t="shared" si="85"/>
        <v>0.52713392967531503</v>
      </c>
      <c r="S122" s="58">
        <f t="shared" si="85"/>
        <v>0.42997907981136851</v>
      </c>
      <c r="T122" s="58">
        <f t="shared" si="85"/>
        <v>0.24035121735280024</v>
      </c>
      <c r="U122" s="58">
        <f t="shared" si="85"/>
        <v>0.19056469421156663</v>
      </c>
      <c r="V122" s="58">
        <f t="shared" si="85"/>
        <v>0.1267789002116784</v>
      </c>
      <c r="W122" s="58">
        <f t="shared" si="85"/>
        <v>0.10169560344638176</v>
      </c>
      <c r="X122" s="58">
        <f t="shared" si="85"/>
        <v>6.6950146542819167E-2</v>
      </c>
      <c r="Y122" s="58">
        <f t="shared" si="85"/>
        <v>4.5306261637630456E-2</v>
      </c>
      <c r="Z122" s="58">
        <f t="shared" si="85"/>
        <v>2.358455313245239E-2</v>
      </c>
      <c r="AA122" s="58">
        <f t="shared" si="85"/>
        <v>1.2505551297370366E-2</v>
      </c>
      <c r="AB122" s="58">
        <f t="shared" si="85"/>
        <v>5.093139227596904E-3</v>
      </c>
      <c r="AC122" s="62">
        <f t="shared" si="85"/>
        <v>3.7104390102560459E-3</v>
      </c>
    </row>
    <row r="123" spans="1:29" x14ac:dyDescent="0.25">
      <c r="A123" s="177"/>
      <c r="C123" s="180"/>
      <c r="D123" s="137" t="s">
        <v>10</v>
      </c>
      <c r="E123" s="138">
        <f t="shared" si="81"/>
        <v>1.6255514761049406</v>
      </c>
      <c r="F123" s="139">
        <f t="shared" ref="F123:P123" si="86">F108*$AG$18*$AF$7/10^9</f>
        <v>0.13988514823446874</v>
      </c>
      <c r="G123" s="140">
        <f t="shared" si="86"/>
        <v>0.1470791146259528</v>
      </c>
      <c r="H123" s="140">
        <f t="shared" si="86"/>
        <v>0.15161516815485021</v>
      </c>
      <c r="I123" s="140">
        <f t="shared" si="86"/>
        <v>0.15404144739789277</v>
      </c>
      <c r="J123" s="140">
        <f t="shared" si="86"/>
        <v>0.15351366337349148</v>
      </c>
      <c r="K123" s="140">
        <f t="shared" si="86"/>
        <v>0.14967480698153943</v>
      </c>
      <c r="L123" s="140">
        <f t="shared" si="86"/>
        <v>0.1382079144345974</v>
      </c>
      <c r="M123" s="140">
        <f t="shared" si="86"/>
        <v>0.12435405816898319</v>
      </c>
      <c r="N123" s="140">
        <f t="shared" si="86"/>
        <v>0.10879798565512164</v>
      </c>
      <c r="O123" s="140">
        <f t="shared" si="86"/>
        <v>9.2487303471228272E-2</v>
      </c>
      <c r="P123" s="140">
        <f t="shared" si="86"/>
        <v>7.7804279798454154E-2</v>
      </c>
      <c r="Q123" s="140">
        <f t="shared" ref="Q123:AC123" si="87">Q108*$AH$18*$AF$7/10^9</f>
        <v>4.5589960197290377E-2</v>
      </c>
      <c r="R123" s="140">
        <f t="shared" si="87"/>
        <v>3.918680531146887E-2</v>
      </c>
      <c r="S123" s="140">
        <f t="shared" si="87"/>
        <v>3.1964374782232262E-2</v>
      </c>
      <c r="T123" s="140">
        <f t="shared" si="87"/>
        <v>1.7867558566340147E-2</v>
      </c>
      <c r="U123" s="140">
        <f t="shared" si="87"/>
        <v>1.4166459700114346E-2</v>
      </c>
      <c r="V123" s="140">
        <f t="shared" si="87"/>
        <v>1.0209341722758543E-2</v>
      </c>
      <c r="W123" s="140">
        <f t="shared" si="87"/>
        <v>9.0082305714252256E-3</v>
      </c>
      <c r="X123" s="140">
        <f t="shared" si="87"/>
        <v>6.6604396839991071E-3</v>
      </c>
      <c r="Y123" s="140">
        <f t="shared" si="87"/>
        <v>5.2138147156307168E-3</v>
      </c>
      <c r="Z123" s="140">
        <f t="shared" si="87"/>
        <v>3.2836214010149691E-3</v>
      </c>
      <c r="AA123" s="140">
        <f t="shared" si="87"/>
        <v>2.2712743504065751E-3</v>
      </c>
      <c r="AB123" s="140">
        <f t="shared" si="87"/>
        <v>1.4031240369546817E-3</v>
      </c>
      <c r="AC123" s="141">
        <f t="shared" si="87"/>
        <v>1.2655807687246548E-3</v>
      </c>
    </row>
    <row r="124" spans="1:29" x14ac:dyDescent="0.25">
      <c r="A124" s="177"/>
      <c r="C124" s="178" t="s">
        <v>26</v>
      </c>
      <c r="D124" s="134" t="s">
        <v>8</v>
      </c>
      <c r="E124" s="98">
        <f t="shared" si="81"/>
        <v>1.3831304585824311</v>
      </c>
      <c r="F124" s="53">
        <f t="shared" ref="F124:P124" si="88">F109*$AG$19*$AF$8/10^9</f>
        <v>8.9090303654501907E-2</v>
      </c>
      <c r="G124" s="57">
        <f t="shared" si="88"/>
        <v>9.4818785162891869E-2</v>
      </c>
      <c r="H124" s="57">
        <f t="shared" si="88"/>
        <v>9.9528362017555563E-2</v>
      </c>
      <c r="I124" s="57">
        <f t="shared" si="88"/>
        <v>0.10320824703793578</v>
      </c>
      <c r="J124" s="57">
        <f t="shared" si="88"/>
        <v>0.10459785993904605</v>
      </c>
      <c r="K124" s="57">
        <f t="shared" si="88"/>
        <v>0.10264734657896163</v>
      </c>
      <c r="L124" s="57">
        <f t="shared" si="88"/>
        <v>9.3491721840446684E-2</v>
      </c>
      <c r="M124" s="57">
        <f t="shared" si="88"/>
        <v>8.0929249299511063E-2</v>
      </c>
      <c r="N124" s="57">
        <f t="shared" si="88"/>
        <v>6.5899489295469904E-2</v>
      </c>
      <c r="O124" s="57">
        <f t="shared" si="88"/>
        <v>4.9998289236730033E-2</v>
      </c>
      <c r="P124" s="57">
        <f t="shared" si="88"/>
        <v>3.5835367211510448E-2</v>
      </c>
      <c r="Q124" s="57">
        <f t="shared" ref="Q124:AC124" si="89">Q109*$AH$19*$AF$8/10^9</f>
        <v>0.21371911289447371</v>
      </c>
      <c r="R124" s="57">
        <f t="shared" si="89"/>
        <v>0.12485424557693925</v>
      </c>
      <c r="S124" s="57">
        <f t="shared" si="89"/>
        <v>6.5545629438209546E-2</v>
      </c>
      <c r="T124" s="57">
        <f t="shared" si="89"/>
        <v>3.0651997672265705E-2</v>
      </c>
      <c r="U124" s="57">
        <f t="shared" si="89"/>
        <v>1.5125001603960905E-2</v>
      </c>
      <c r="V124" s="57">
        <f t="shared" si="89"/>
        <v>7.1369936458918733E-3</v>
      </c>
      <c r="W124" s="57">
        <f t="shared" si="89"/>
        <v>3.5066511176037505E-3</v>
      </c>
      <c r="X124" s="57">
        <f t="shared" si="89"/>
        <v>1.685176113118098E-3</v>
      </c>
      <c r="Y124" s="57">
        <f t="shared" si="89"/>
        <v>6.4414448971724032E-4</v>
      </c>
      <c r="Z124" s="57">
        <f t="shared" si="89"/>
        <v>1.6322789277474476E-4</v>
      </c>
      <c r="AA124" s="57">
        <f t="shared" si="89"/>
        <v>4.1413135550654175E-5</v>
      </c>
      <c r="AB124" s="57">
        <f t="shared" si="89"/>
        <v>9.5541752441092278E-6</v>
      </c>
      <c r="AC124" s="61">
        <f t="shared" si="89"/>
        <v>2.2895521208651781E-6</v>
      </c>
    </row>
    <row r="125" spans="1:29" x14ac:dyDescent="0.25">
      <c r="A125" s="177"/>
      <c r="C125" s="179"/>
      <c r="D125" s="135" t="s">
        <v>9</v>
      </c>
      <c r="E125" s="103">
        <f t="shared" si="81"/>
        <v>1.7016371574311839</v>
      </c>
      <c r="F125" s="54">
        <f t="shared" ref="F125:P125" si="90">F110*$AG$20*$AF$8/10^9</f>
        <v>7.1684439025747837E-2</v>
      </c>
      <c r="G125" s="58">
        <f t="shared" si="90"/>
        <v>7.6456772207103285E-2</v>
      </c>
      <c r="H125" s="58">
        <f t="shared" si="90"/>
        <v>8.0422170248952901E-2</v>
      </c>
      <c r="I125" s="58">
        <f t="shared" si="90"/>
        <v>8.3566423421405384E-2</v>
      </c>
      <c r="J125" s="58">
        <f t="shared" si="90"/>
        <v>8.4861488176133135E-2</v>
      </c>
      <c r="K125" s="58">
        <f t="shared" si="90"/>
        <v>8.3442773102291409E-2</v>
      </c>
      <c r="L125" s="58">
        <f t="shared" si="90"/>
        <v>7.6146644578116665E-2</v>
      </c>
      <c r="M125" s="58">
        <f t="shared" si="90"/>
        <v>6.603951486049589E-2</v>
      </c>
      <c r="N125" s="58">
        <f t="shared" si="90"/>
        <v>5.3874833819614297E-2</v>
      </c>
      <c r="O125" s="58">
        <f t="shared" si="90"/>
        <v>4.0949627955718049E-2</v>
      </c>
      <c r="P125" s="58">
        <f t="shared" si="90"/>
        <v>2.9402452451678669E-2</v>
      </c>
      <c r="Q125" s="58">
        <f t="shared" ref="Q125:AC125" si="91">Q110*$AH$20*$AF$8/10^9</f>
        <v>0.35474457192693354</v>
      </c>
      <c r="R125" s="58">
        <f t="shared" si="91"/>
        <v>0.25730460088310358</v>
      </c>
      <c r="S125" s="58">
        <f t="shared" si="91"/>
        <v>0.16442268297631682</v>
      </c>
      <c r="T125" s="58">
        <f t="shared" si="91"/>
        <v>9.3710624853796526E-2</v>
      </c>
      <c r="U125" s="58">
        <f t="shared" si="91"/>
        <v>4.6421126552180517E-2</v>
      </c>
      <c r="V125" s="58">
        <f t="shared" si="91"/>
        <v>2.2239210148532421E-2</v>
      </c>
      <c r="W125" s="58">
        <f t="shared" si="91"/>
        <v>1.0687974025571418E-2</v>
      </c>
      <c r="X125" s="58">
        <f t="shared" si="91"/>
        <v>3.6911291345590757E-3</v>
      </c>
      <c r="Y125" s="58">
        <f t="shared" si="91"/>
        <v>1.160705365358221E-3</v>
      </c>
      <c r="Z125" s="58">
        <f t="shared" si="91"/>
        <v>3.1156252364472148E-4</v>
      </c>
      <c r="AA125" s="58">
        <f t="shared" si="91"/>
        <v>7.6211017010439341E-5</v>
      </c>
      <c r="AB125" s="58">
        <f t="shared" si="91"/>
        <v>1.5969199183915868E-5</v>
      </c>
      <c r="AC125" s="62">
        <f t="shared" si="91"/>
        <v>3.6489777347739527E-6</v>
      </c>
    </row>
    <row r="126" spans="1:29" x14ac:dyDescent="0.25">
      <c r="A126" s="177"/>
      <c r="C126" s="180"/>
      <c r="D126" s="137" t="s">
        <v>10</v>
      </c>
      <c r="E126" s="138">
        <f t="shared" si="81"/>
        <v>2.2516559772966259E-2</v>
      </c>
      <c r="F126" s="139">
        <f t="shared" ref="F126:P126" si="92">F111*$AG$21*$AF$8/10^9</f>
        <v>1.6252129956552627E-3</v>
      </c>
      <c r="G126" s="140">
        <f t="shared" si="92"/>
        <v>1.7313590277803154E-3</v>
      </c>
      <c r="H126" s="140">
        <f t="shared" si="92"/>
        <v>1.8190480879107221E-3</v>
      </c>
      <c r="I126" s="140">
        <f t="shared" si="92"/>
        <v>1.8880275883704849E-3</v>
      </c>
      <c r="J126" s="140">
        <f t="shared" si="92"/>
        <v>1.9151629099291789E-3</v>
      </c>
      <c r="K126" s="140">
        <f t="shared" si="92"/>
        <v>1.8811019715582269E-3</v>
      </c>
      <c r="L126" s="140">
        <f t="shared" si="92"/>
        <v>1.7147959828344348E-3</v>
      </c>
      <c r="M126" s="140">
        <f t="shared" si="92"/>
        <v>1.4856372585202366E-3</v>
      </c>
      <c r="N126" s="140">
        <f t="shared" si="92"/>
        <v>1.2107398634381668E-3</v>
      </c>
      <c r="O126" s="140">
        <f t="shared" si="92"/>
        <v>9.1934657325153969E-4</v>
      </c>
      <c r="P126" s="140">
        <f t="shared" si="92"/>
        <v>6.5945526508189413E-4</v>
      </c>
      <c r="Q126" s="140">
        <f t="shared" ref="Q126:AC126" si="93">Q111*$AH$21*$AF$8/10^9</f>
        <v>1.3464659113418156E-3</v>
      </c>
      <c r="R126" s="140">
        <f t="shared" si="93"/>
        <v>1.7626343958315671E-3</v>
      </c>
      <c r="S126" s="140">
        <f t="shared" si="93"/>
        <v>1.0263496285884775E-3</v>
      </c>
      <c r="T126" s="140">
        <f t="shared" si="93"/>
        <v>8.1585208379592131E-4</v>
      </c>
      <c r="U126" s="140">
        <f t="shared" si="93"/>
        <v>4.0355023208582243E-4</v>
      </c>
      <c r="V126" s="140">
        <f t="shared" si="93"/>
        <v>1.9202004640004103E-4</v>
      </c>
      <c r="W126" s="140">
        <f t="shared" si="93"/>
        <v>6.1429631007273598E-5</v>
      </c>
      <c r="X126" s="140">
        <f t="shared" si="93"/>
        <v>3.7166879167492255E-5</v>
      </c>
      <c r="Y126" s="140">
        <f t="shared" si="93"/>
        <v>1.7373705212300612E-5</v>
      </c>
      <c r="Z126" s="140">
        <f t="shared" si="93"/>
        <v>3.3592172699638691E-6</v>
      </c>
      <c r="AA126" s="140">
        <f t="shared" si="93"/>
        <v>3.563244336261952E-7</v>
      </c>
      <c r="AB126" s="140">
        <f t="shared" si="93"/>
        <v>9.7337545130682558E-8</v>
      </c>
      <c r="AC126" s="141">
        <f t="shared" si="93"/>
        <v>1.6855956363632126E-8</v>
      </c>
    </row>
    <row r="127" spans="1:29" x14ac:dyDescent="0.25">
      <c r="A127" s="177"/>
      <c r="C127" s="178" t="s">
        <v>28</v>
      </c>
      <c r="D127" s="134" t="s">
        <v>8</v>
      </c>
      <c r="E127" s="98">
        <f t="shared" si="81"/>
        <v>6.3798827981157907E-2</v>
      </c>
      <c r="F127" s="53">
        <f t="shared" ref="F127:P127" si="94">F112*$AG$22*$AF$9/10^9</f>
        <v>6.1353489179127672E-3</v>
      </c>
      <c r="G127" s="57">
        <f t="shared" si="94"/>
        <v>1.0259506459260348E-2</v>
      </c>
      <c r="H127" s="57">
        <f t="shared" si="94"/>
        <v>1.2153582532490796E-2</v>
      </c>
      <c r="I127" s="57">
        <f t="shared" si="94"/>
        <v>1.161239113497034E-2</v>
      </c>
      <c r="J127" s="57">
        <f t="shared" si="94"/>
        <v>9.3535121781555854E-3</v>
      </c>
      <c r="K127" s="57">
        <f t="shared" si="94"/>
        <v>6.4895755030854483E-3</v>
      </c>
      <c r="L127" s="57">
        <f t="shared" si="94"/>
        <v>3.8661379621117943E-3</v>
      </c>
      <c r="M127" s="57">
        <f t="shared" si="94"/>
        <v>2.020373098138583E-3</v>
      </c>
      <c r="N127" s="57">
        <f t="shared" si="94"/>
        <v>9.2906909946986868E-4</v>
      </c>
      <c r="O127" s="57">
        <f t="shared" si="94"/>
        <v>3.7639688641298764E-4</v>
      </c>
      <c r="P127" s="57">
        <f t="shared" si="94"/>
        <v>1.358136602984222E-4</v>
      </c>
      <c r="Q127" s="57">
        <f t="shared" ref="Q127:AC127" si="95">Q112*$AH$22*$AF$9/10^9</f>
        <v>3.7097184259911754E-4</v>
      </c>
      <c r="R127" s="57">
        <f t="shared" si="95"/>
        <v>8.0147974036006626E-5</v>
      </c>
      <c r="S127" s="57">
        <f t="shared" si="95"/>
        <v>1.4137706658987133E-5</v>
      </c>
      <c r="T127" s="57">
        <f t="shared" si="95"/>
        <v>1.7001366052544181E-6</v>
      </c>
      <c r="U127" s="57">
        <f t="shared" si="95"/>
        <v>1.2853881361217471E-7</v>
      </c>
      <c r="V127" s="57">
        <f t="shared" si="95"/>
        <v>2.7903458364671198E-8</v>
      </c>
      <c r="W127" s="57">
        <f t="shared" si="95"/>
        <v>5.3256746900972639E-9</v>
      </c>
      <c r="X127" s="57">
        <f t="shared" si="95"/>
        <v>9.5893722957246246E-10</v>
      </c>
      <c r="Y127" s="57">
        <f t="shared" si="95"/>
        <v>1.4799621210874506E-10</v>
      </c>
      <c r="Z127" s="57">
        <f t="shared" si="95"/>
        <v>1.4071512501934879E-11</v>
      </c>
      <c r="AA127" s="57">
        <f t="shared" si="95"/>
        <v>0</v>
      </c>
      <c r="AB127" s="57">
        <f t="shared" si="95"/>
        <v>0</v>
      </c>
      <c r="AC127" s="61">
        <f t="shared" si="95"/>
        <v>0</v>
      </c>
    </row>
    <row r="128" spans="1:29" x14ac:dyDescent="0.25">
      <c r="A128" s="177"/>
      <c r="C128" s="179"/>
      <c r="D128" s="135" t="s">
        <v>9</v>
      </c>
      <c r="E128" s="103">
        <f t="shared" si="81"/>
        <v>2.4173901848709147</v>
      </c>
      <c r="F128" s="54">
        <f t="shared" ref="F128:P128" si="96">F113*$AG$23*$AF$9/10^9</f>
        <v>0.58285814720170581</v>
      </c>
      <c r="G128" s="58">
        <f t="shared" si="96"/>
        <v>0.54615113565517437</v>
      </c>
      <c r="H128" s="58">
        <f t="shared" si="96"/>
        <v>0.45531899777518686</v>
      </c>
      <c r="I128" s="58">
        <f t="shared" si="96"/>
        <v>0.33884673608499039</v>
      </c>
      <c r="J128" s="58">
        <f t="shared" si="96"/>
        <v>0.22517470196636069</v>
      </c>
      <c r="K128" s="58">
        <f t="shared" si="96"/>
        <v>0.13375949508331761</v>
      </c>
      <c r="L128" s="58">
        <f t="shared" si="96"/>
        <v>7.001217216810933E-2</v>
      </c>
      <c r="M128" s="58">
        <f t="shared" si="96"/>
        <v>3.2762481096045813E-2</v>
      </c>
      <c r="N128" s="58">
        <f t="shared" si="96"/>
        <v>1.3688877912779548E-2</v>
      </c>
      <c r="O128" s="58">
        <f t="shared" si="96"/>
        <v>5.0972105352255267E-3</v>
      </c>
      <c r="P128" s="58">
        <f t="shared" si="96"/>
        <v>1.7062054919457432E-3</v>
      </c>
      <c r="Q128" s="58">
        <f t="shared" ref="Q128:AC128" si="97">Q113*$AH$23*$AF$9/10^9</f>
        <v>8.7981567569001759E-3</v>
      </c>
      <c r="R128" s="58">
        <f t="shared" si="97"/>
        <v>2.4550487014731769E-3</v>
      </c>
      <c r="S128" s="58">
        <f t="shared" si="97"/>
        <v>6.0974490111878219E-4</v>
      </c>
      <c r="T128" s="58">
        <f t="shared" si="97"/>
        <v>1.2103183808012777E-4</v>
      </c>
      <c r="U128" s="58">
        <f t="shared" si="97"/>
        <v>2.4660121414513579E-5</v>
      </c>
      <c r="V128" s="58">
        <f t="shared" si="97"/>
        <v>4.5039439272273851E-6</v>
      </c>
      <c r="W128" s="58">
        <f t="shared" si="97"/>
        <v>7.4216815310632884E-7</v>
      </c>
      <c r="X128" s="58">
        <f t="shared" si="97"/>
        <v>1.1760462200184636E-7</v>
      </c>
      <c r="Y128" s="58">
        <f t="shared" si="97"/>
        <v>1.6210641031735896E-8</v>
      </c>
      <c r="Z128" s="58">
        <f t="shared" si="97"/>
        <v>1.6537436573908479E-9</v>
      </c>
      <c r="AA128" s="58">
        <f t="shared" si="97"/>
        <v>0</v>
      </c>
      <c r="AB128" s="58">
        <f t="shared" si="97"/>
        <v>0</v>
      </c>
      <c r="AC128" s="62">
        <f t="shared" si="97"/>
        <v>0</v>
      </c>
    </row>
    <row r="129" spans="1:29" x14ac:dyDescent="0.25">
      <c r="A129" s="177"/>
      <c r="C129" s="180"/>
      <c r="D129" s="137" t="s">
        <v>10</v>
      </c>
      <c r="E129" s="138">
        <f t="shared" si="81"/>
        <v>0.101364681164966</v>
      </c>
      <c r="F129" s="139">
        <f t="shared" ref="F129:P129" si="98">F114*$AG$24*$AF$9/10^9</f>
        <v>2.454139567165077E-2</v>
      </c>
      <c r="G129" s="140">
        <f t="shared" si="98"/>
        <v>2.2995837290744177E-2</v>
      </c>
      <c r="H129" s="140">
        <f t="shared" si="98"/>
        <v>1.9171326222113122E-2</v>
      </c>
      <c r="I129" s="140">
        <f t="shared" si="98"/>
        <v>1.4267230993052223E-2</v>
      </c>
      <c r="J129" s="140">
        <f t="shared" si="98"/>
        <v>9.4810400827941323E-3</v>
      </c>
      <c r="K129" s="140">
        <f t="shared" si="98"/>
        <v>5.6319787403502145E-3</v>
      </c>
      <c r="L129" s="140">
        <f t="shared" si="98"/>
        <v>2.9478809333940764E-3</v>
      </c>
      <c r="M129" s="140">
        <f t="shared" si="98"/>
        <v>1.3794728882545603E-3</v>
      </c>
      <c r="N129" s="140">
        <f t="shared" si="98"/>
        <v>5.7637380685387563E-4</v>
      </c>
      <c r="O129" s="140">
        <f t="shared" si="98"/>
        <v>2.1461939095686425E-4</v>
      </c>
      <c r="P129" s="140">
        <f t="shared" si="98"/>
        <v>7.1840231239820738E-5</v>
      </c>
      <c r="Q129" s="140">
        <f t="shared" ref="Q129:AC129" si="99">Q114*$AH$24*$AF$9/10^9</f>
        <v>6.2751723003610943E-5</v>
      </c>
      <c r="R129" s="140">
        <f t="shared" si="99"/>
        <v>1.7510319528507511E-5</v>
      </c>
      <c r="S129" s="140">
        <f t="shared" si="99"/>
        <v>4.3489271895345119E-6</v>
      </c>
      <c r="T129" s="140">
        <f t="shared" si="99"/>
        <v>8.6324403936830648E-7</v>
      </c>
      <c r="U129" s="140">
        <f t="shared" si="99"/>
        <v>1.7588514855970619E-7</v>
      </c>
      <c r="V129" s="140">
        <f t="shared" si="99"/>
        <v>2.9616063660948328E-8</v>
      </c>
      <c r="W129" s="140">
        <f t="shared" si="99"/>
        <v>4.4679806617116213E-9</v>
      </c>
      <c r="X129" s="140">
        <f t="shared" si="99"/>
        <v>6.4284239327218725E-10</v>
      </c>
      <c r="Y129" s="140">
        <f t="shared" si="99"/>
        <v>7.9650280992508501E-11</v>
      </c>
      <c r="Z129" s="140">
        <f t="shared" si="99"/>
        <v>8.1155969346575394E-12</v>
      </c>
      <c r="AA129" s="140">
        <f t="shared" si="99"/>
        <v>0</v>
      </c>
      <c r="AB129" s="140">
        <f t="shared" si="99"/>
        <v>0</v>
      </c>
      <c r="AC129" s="141">
        <f t="shared" si="99"/>
        <v>0</v>
      </c>
    </row>
    <row r="130" spans="1:29" x14ac:dyDescent="0.25">
      <c r="A130" s="177"/>
      <c r="C130" s="178" t="s">
        <v>32</v>
      </c>
      <c r="D130" s="135" t="s">
        <v>9</v>
      </c>
      <c r="E130" s="103">
        <f t="shared" si="81"/>
        <v>3.6775472767437245</v>
      </c>
      <c r="F130" s="54">
        <f t="shared" ref="F130:P130" si="100">F115*$AG$25*$AF$10/10^9</f>
        <v>0.40292844489640028</v>
      </c>
      <c r="G130" s="58">
        <f t="shared" si="100"/>
        <v>0.41374564440812117</v>
      </c>
      <c r="H130" s="58">
        <f t="shared" si="100"/>
        <v>0.4213446552424347</v>
      </c>
      <c r="I130" s="58">
        <f t="shared" si="100"/>
        <v>0.4219427969898546</v>
      </c>
      <c r="J130" s="58">
        <f t="shared" si="100"/>
        <v>0.41400743530190603</v>
      </c>
      <c r="K130" s="58">
        <f t="shared" si="100"/>
        <v>0.39624650636152081</v>
      </c>
      <c r="L130" s="58">
        <f t="shared" si="100"/>
        <v>0.35682426208834045</v>
      </c>
      <c r="M130" s="58">
        <f t="shared" si="100"/>
        <v>0.30198131070547252</v>
      </c>
      <c r="N130" s="58">
        <f t="shared" si="100"/>
        <v>0.23494786120454109</v>
      </c>
      <c r="O130" s="58">
        <f t="shared" si="100"/>
        <v>0.15846582308907947</v>
      </c>
      <c r="P130" s="58">
        <f t="shared" si="100"/>
        <v>9.1259518685153876E-2</v>
      </c>
      <c r="Q130" s="58">
        <f t="shared" ref="Q130:AC130" si="101">Q115*$AH$25*$AF$10/10^9</f>
        <v>4.3492081600377326E-2</v>
      </c>
      <c r="R130" s="58">
        <f t="shared" si="101"/>
        <v>1.7532192449364707E-2</v>
      </c>
      <c r="S130" s="58">
        <f t="shared" si="101"/>
        <v>2.828743721157777E-3</v>
      </c>
      <c r="T130" s="58">
        <f t="shared" si="101"/>
        <v>0</v>
      </c>
      <c r="U130" s="58">
        <f t="shared" si="101"/>
        <v>0</v>
      </c>
      <c r="V130" s="58">
        <f t="shared" si="101"/>
        <v>0</v>
      </c>
      <c r="W130" s="58">
        <f t="shared" si="101"/>
        <v>0</v>
      </c>
      <c r="X130" s="58">
        <f t="shared" si="101"/>
        <v>0</v>
      </c>
      <c r="Y130" s="58">
        <f t="shared" si="101"/>
        <v>0</v>
      </c>
      <c r="Z130" s="58">
        <f t="shared" si="101"/>
        <v>0</v>
      </c>
      <c r="AA130" s="58">
        <f t="shared" si="101"/>
        <v>0</v>
      </c>
      <c r="AB130" s="58">
        <f t="shared" si="101"/>
        <v>0</v>
      </c>
      <c r="AC130" s="62">
        <f t="shared" si="101"/>
        <v>0</v>
      </c>
    </row>
    <row r="131" spans="1:29" x14ac:dyDescent="0.25">
      <c r="A131" s="177"/>
      <c r="C131" s="180"/>
      <c r="D131" s="137" t="s">
        <v>10</v>
      </c>
      <c r="E131" s="138">
        <f t="shared" si="81"/>
        <v>7.2941729458318449E-2</v>
      </c>
      <c r="F131" s="139">
        <f t="shared" ref="F131:P131" si="102">F116*$AG$26*$AF$10/10^9</f>
        <v>8.2230294876816379E-3</v>
      </c>
      <c r="G131" s="140">
        <f t="shared" si="102"/>
        <v>8.3782333948498895E-3</v>
      </c>
      <c r="H131" s="140">
        <f t="shared" si="102"/>
        <v>8.4691569830231492E-3</v>
      </c>
      <c r="I131" s="140">
        <f t="shared" si="102"/>
        <v>8.4216298786815979E-3</v>
      </c>
      <c r="J131" s="140">
        <f t="shared" si="102"/>
        <v>8.2079673236372958E-3</v>
      </c>
      <c r="K131" s="140">
        <f t="shared" si="102"/>
        <v>7.8057155622792357E-3</v>
      </c>
      <c r="L131" s="140">
        <f t="shared" si="102"/>
        <v>6.986298503875994E-3</v>
      </c>
      <c r="M131" s="140">
        <f t="shared" si="102"/>
        <v>5.8780817301956768E-3</v>
      </c>
      <c r="N131" s="140">
        <f t="shared" si="102"/>
        <v>4.5477805731348117E-3</v>
      </c>
      <c r="O131" s="140">
        <f t="shared" si="102"/>
        <v>3.0509755903965112E-3</v>
      </c>
      <c r="P131" s="140">
        <f t="shared" si="102"/>
        <v>1.7480452368060179E-3</v>
      </c>
      <c r="Q131" s="140">
        <f t="shared" ref="Q131:AC131" si="103">Q116*$AH$26*$AF$10/10^9</f>
        <v>8.2898453697111292E-4</v>
      </c>
      <c r="R131" s="140">
        <f t="shared" si="103"/>
        <v>3.4002550854501132E-4</v>
      </c>
      <c r="S131" s="140">
        <f t="shared" si="103"/>
        <v>5.5805148240527558E-5</v>
      </c>
      <c r="T131" s="140">
        <f t="shared" si="103"/>
        <v>0</v>
      </c>
      <c r="U131" s="140">
        <f t="shared" si="103"/>
        <v>0</v>
      </c>
      <c r="V131" s="140">
        <f t="shared" si="103"/>
        <v>0</v>
      </c>
      <c r="W131" s="140">
        <f t="shared" si="103"/>
        <v>0</v>
      </c>
      <c r="X131" s="140">
        <f t="shared" si="103"/>
        <v>0</v>
      </c>
      <c r="Y131" s="140">
        <f t="shared" si="103"/>
        <v>0</v>
      </c>
      <c r="Z131" s="140">
        <f t="shared" si="103"/>
        <v>0</v>
      </c>
      <c r="AA131" s="140">
        <f t="shared" si="103"/>
        <v>0</v>
      </c>
      <c r="AB131" s="140">
        <f t="shared" si="103"/>
        <v>0</v>
      </c>
      <c r="AC131" s="141">
        <f t="shared" si="103"/>
        <v>0</v>
      </c>
    </row>
    <row r="132" spans="1:29" x14ac:dyDescent="0.25">
      <c r="E132" s="131"/>
    </row>
    <row r="133" spans="1:29" x14ac:dyDescent="0.25">
      <c r="C133" s="2" t="s">
        <v>165</v>
      </c>
      <c r="E133" s="131"/>
      <c r="F133" s="2" t="s">
        <v>166</v>
      </c>
    </row>
    <row r="134" spans="1:29" x14ac:dyDescent="0.25">
      <c r="C134" s="122" t="s">
        <v>30</v>
      </c>
      <c r="D134" s="122" t="s">
        <v>120</v>
      </c>
      <c r="E134" s="122" t="s">
        <v>168</v>
      </c>
      <c r="F134" s="122" t="s">
        <v>169</v>
      </c>
      <c r="G134" s="122" t="s">
        <v>170</v>
      </c>
      <c r="H134" s="122" t="s">
        <v>171</v>
      </c>
      <c r="I134" s="122" t="s">
        <v>172</v>
      </c>
      <c r="J134" s="122" t="s">
        <v>173</v>
      </c>
      <c r="K134" s="122" t="s">
        <v>174</v>
      </c>
      <c r="L134" s="122" t="s">
        <v>175</v>
      </c>
      <c r="M134" s="122" t="s">
        <v>176</v>
      </c>
      <c r="N134" s="122" t="s">
        <v>177</v>
      </c>
      <c r="O134" s="122" t="s">
        <v>178</v>
      </c>
      <c r="P134" s="122" t="s">
        <v>179</v>
      </c>
      <c r="Q134" s="122" t="s">
        <v>180</v>
      </c>
      <c r="R134" s="122" t="s">
        <v>181</v>
      </c>
      <c r="S134" s="122" t="s">
        <v>182</v>
      </c>
      <c r="T134" s="122" t="s">
        <v>183</v>
      </c>
      <c r="U134" s="122" t="s">
        <v>184</v>
      </c>
      <c r="V134" s="122" t="s">
        <v>185</v>
      </c>
      <c r="W134" s="122" t="s">
        <v>186</v>
      </c>
      <c r="X134" s="122" t="s">
        <v>187</v>
      </c>
      <c r="Y134" s="122" t="s">
        <v>188</v>
      </c>
      <c r="Z134" s="122" t="s">
        <v>189</v>
      </c>
      <c r="AA134" s="122" t="s">
        <v>190</v>
      </c>
      <c r="AB134" s="122" t="s">
        <v>191</v>
      </c>
      <c r="AC134" s="122" t="s">
        <v>192</v>
      </c>
    </row>
    <row r="135" spans="1:29" ht="15" customHeight="1" x14ac:dyDescent="0.25">
      <c r="A135" s="163" t="s">
        <v>16</v>
      </c>
      <c r="C135" s="126" t="s">
        <v>25</v>
      </c>
      <c r="D135" s="127" t="s">
        <v>8</v>
      </c>
      <c r="E135" s="128">
        <f>SUM(F135:AC135)</f>
        <v>361055201.00178802</v>
      </c>
      <c r="F135" s="129">
        <v>47418028.66389633</v>
      </c>
      <c r="G135" s="130">
        <v>46972121.930307634</v>
      </c>
      <c r="H135" s="130">
        <v>46506867.7376578</v>
      </c>
      <c r="I135" s="130">
        <v>45785728.687714778</v>
      </c>
      <c r="J135" s="130">
        <v>44175858.835684836</v>
      </c>
      <c r="K135" s="130">
        <v>41232616.068569183</v>
      </c>
      <c r="L135" s="130">
        <v>35464864.28927058</v>
      </c>
      <c r="M135" s="130">
        <v>27326753.611204363</v>
      </c>
      <c r="N135" s="130">
        <v>17029754.421179991</v>
      </c>
      <c r="O135" s="130">
        <v>7278814.5715583414</v>
      </c>
      <c r="P135" s="130">
        <v>1697599.8210792956</v>
      </c>
      <c r="Q135" s="130">
        <v>162513.56354077838</v>
      </c>
      <c r="R135" s="130">
        <v>3668.1083444530896</v>
      </c>
      <c r="S135" s="130">
        <v>10.690149182678768</v>
      </c>
      <c r="T135" s="130">
        <v>1.6304514187234621E-3</v>
      </c>
      <c r="U135" s="130">
        <v>6.398846825497853E-9</v>
      </c>
      <c r="V135" s="130">
        <v>1.5723470799514305E-16</v>
      </c>
      <c r="W135" s="130">
        <v>5.1155408079104607E-27</v>
      </c>
      <c r="X135" s="130">
        <v>3.4842997781548336E-41</v>
      </c>
      <c r="Y135" s="130">
        <v>4.7354420978941439E-60</v>
      </c>
      <c r="Z135" s="130">
        <v>9.260842401146774E-85</v>
      </c>
      <c r="AA135" s="130">
        <v>9.4566230725663122E-117</v>
      </c>
      <c r="AB135" s="130">
        <v>1.7049435159539274E-157</v>
      </c>
      <c r="AC135" s="132">
        <v>8.3016990655955723E-209</v>
      </c>
    </row>
    <row r="136" spans="1:29" x14ac:dyDescent="0.25">
      <c r="A136" s="164"/>
      <c r="C136" s="178" t="s">
        <v>27</v>
      </c>
      <c r="D136" s="134" t="s">
        <v>8</v>
      </c>
      <c r="E136" s="98">
        <f t="shared" ref="E136:E146" si="104">SUM(F136:AC136)</f>
        <v>6295480.8536607353</v>
      </c>
      <c r="F136" s="53">
        <v>587315.45184307755</v>
      </c>
      <c r="G136" s="57">
        <v>598229.56408808532</v>
      </c>
      <c r="H136" s="57">
        <v>598122.89532104065</v>
      </c>
      <c r="I136" s="57">
        <v>590059.8504551088</v>
      </c>
      <c r="J136" s="57">
        <v>571564.40984649875</v>
      </c>
      <c r="K136" s="57">
        <v>542185.02930349461</v>
      </c>
      <c r="L136" s="57">
        <v>487537.41642970854</v>
      </c>
      <c r="M136" s="57">
        <v>427546.68374352797</v>
      </c>
      <c r="N136" s="57">
        <v>364874.93587541411</v>
      </c>
      <c r="O136" s="57">
        <v>302786.45180972072</v>
      </c>
      <c r="P136" s="57">
        <v>248829.89501563553</v>
      </c>
      <c r="Q136" s="57">
        <v>218409.26331516818</v>
      </c>
      <c r="R136" s="57">
        <v>183639.15953887228</v>
      </c>
      <c r="S136" s="57">
        <v>146616.51368178794</v>
      </c>
      <c r="T136" s="57">
        <v>80265.265964642909</v>
      </c>
      <c r="U136" s="57">
        <v>62360.826310829914</v>
      </c>
      <c r="V136" s="57">
        <v>53417.878179745836</v>
      </c>
      <c r="W136" s="57">
        <v>55192.746282924069</v>
      </c>
      <c r="X136" s="57">
        <v>47339.870938920118</v>
      </c>
      <c r="Y136" s="57">
        <v>42687.455585206233</v>
      </c>
      <c r="Z136" s="57">
        <v>30806.928895230554</v>
      </c>
      <c r="AA136" s="57">
        <v>24327.274585781037</v>
      </c>
      <c r="AB136" s="57">
        <v>17115.159452754197</v>
      </c>
      <c r="AC136" s="61">
        <v>14249.927197558969</v>
      </c>
    </row>
    <row r="137" spans="1:29" x14ac:dyDescent="0.25">
      <c r="A137" s="164"/>
      <c r="C137" s="179"/>
      <c r="D137" s="135" t="s">
        <v>9</v>
      </c>
      <c r="E137" s="103">
        <f t="shared" si="104"/>
        <v>6301577.6049061054</v>
      </c>
      <c r="F137" s="54">
        <v>603111.22194154689</v>
      </c>
      <c r="G137" s="136">
        <v>614318.8677677149</v>
      </c>
      <c r="H137" s="136">
        <v>614209.33015852491</v>
      </c>
      <c r="I137" s="136">
        <v>605929.43078519648</v>
      </c>
      <c r="J137" s="136">
        <v>586936.55778857996</v>
      </c>
      <c r="K137" s="136">
        <v>556767.02275664418</v>
      </c>
      <c r="L137" s="136">
        <v>500649.66968331882</v>
      </c>
      <c r="M137" s="136">
        <v>439045.49430875696</v>
      </c>
      <c r="N137" s="136">
        <v>374688.19820947148</v>
      </c>
      <c r="O137" s="136">
        <v>310929.85271413845</v>
      </c>
      <c r="P137" s="136">
        <v>255522.14158084811</v>
      </c>
      <c r="Q137" s="136">
        <v>224283.35108159075</v>
      </c>
      <c r="R137" s="136">
        <v>188578.11003991772</v>
      </c>
      <c r="S137" s="136">
        <v>150559.74510110251</v>
      </c>
      <c r="T137" s="136">
        <v>82423.989499144314</v>
      </c>
      <c r="U137" s="136">
        <v>64038.012348529512</v>
      </c>
      <c r="V137" s="136">
        <v>42603.215726177659</v>
      </c>
      <c r="W137" s="136">
        <v>34174.138794358456</v>
      </c>
      <c r="X137" s="136">
        <v>22498.15648582342</v>
      </c>
      <c r="Y137" s="136">
        <v>15224.871292240594</v>
      </c>
      <c r="Z137" s="136">
        <v>7925.4339896443735</v>
      </c>
      <c r="AA137" s="136">
        <v>4202.4082777740741</v>
      </c>
      <c r="AB137" s="136">
        <v>1711.5159452754187</v>
      </c>
      <c r="AC137" s="62">
        <v>1246.8686297864099</v>
      </c>
    </row>
    <row r="138" spans="1:29" x14ac:dyDescent="0.25">
      <c r="A138" s="164"/>
      <c r="C138" s="180"/>
      <c r="D138" s="137" t="s">
        <v>10</v>
      </c>
      <c r="E138" s="138">
        <f t="shared" si="104"/>
        <v>2570121.6487091528</v>
      </c>
      <c r="F138" s="139">
        <v>244116.44697634035</v>
      </c>
      <c r="G138" s="140">
        <v>248652.87504883704</v>
      </c>
      <c r="H138" s="140">
        <v>248608.53839749823</v>
      </c>
      <c r="I138" s="140">
        <v>245257.1505559129</v>
      </c>
      <c r="J138" s="140">
        <v>237569.55910490148</v>
      </c>
      <c r="K138" s="140">
        <v>225358.08063959409</v>
      </c>
      <c r="L138" s="140">
        <v>202643.91391943858</v>
      </c>
      <c r="M138" s="140">
        <v>177708.89055354451</v>
      </c>
      <c r="N138" s="140">
        <v>151659.5087990718</v>
      </c>
      <c r="O138" s="140">
        <v>125852.55943191318</v>
      </c>
      <c r="P138" s="140">
        <v>103425.62873510519</v>
      </c>
      <c r="Q138" s="140">
        <v>90781.356390167668</v>
      </c>
      <c r="R138" s="140">
        <v>76329.235016157167</v>
      </c>
      <c r="S138" s="140">
        <v>60940.849207589104</v>
      </c>
      <c r="T138" s="140">
        <v>33362.090987748881</v>
      </c>
      <c r="U138" s="140">
        <v>25920.14785535718</v>
      </c>
      <c r="V138" s="140">
        <v>18679.871510708668</v>
      </c>
      <c r="W138" s="140">
        <v>16482.217383119787</v>
      </c>
      <c r="X138" s="140">
        <v>12186.501429821019</v>
      </c>
      <c r="Y138" s="140">
        <v>9539.634543872271</v>
      </c>
      <c r="Z138" s="140">
        <v>6007.9902824723467</v>
      </c>
      <c r="AA138" s="140">
        <v>4155.7148524654731</v>
      </c>
      <c r="AB138" s="140">
        <v>2567.2739179131286</v>
      </c>
      <c r="AC138" s="141">
        <v>2315.6131696033322</v>
      </c>
    </row>
    <row r="139" spans="1:29" x14ac:dyDescent="0.25">
      <c r="A139" s="164"/>
      <c r="C139" s="178" t="s">
        <v>26</v>
      </c>
      <c r="D139" s="134" t="s">
        <v>8</v>
      </c>
      <c r="E139" s="98">
        <f t="shared" si="104"/>
        <v>71294460.645113766</v>
      </c>
      <c r="F139" s="53">
        <v>10001038.952777134</v>
      </c>
      <c r="G139" s="57">
        <v>9648590.5123325847</v>
      </c>
      <c r="H139" s="57">
        <v>9153055.8622342143</v>
      </c>
      <c r="I139" s="57">
        <v>8537835.9979184903</v>
      </c>
      <c r="J139" s="57">
        <v>7759061.3274980169</v>
      </c>
      <c r="K139" s="57">
        <v>6819666.2902000183</v>
      </c>
      <c r="L139" s="57">
        <v>5627765.5936027244</v>
      </c>
      <c r="M139" s="57">
        <v>4437924.8556520287</v>
      </c>
      <c r="N139" s="57">
        <v>3321980.1342315441</v>
      </c>
      <c r="O139" s="57">
        <v>2347062.3716894956</v>
      </c>
      <c r="P139" s="57">
        <v>1579777.6408412817</v>
      </c>
      <c r="Q139" s="57">
        <v>1056988.9573997969</v>
      </c>
      <c r="R139" s="57">
        <v>576853.65143736498</v>
      </c>
      <c r="S139" s="57">
        <v>287831.29821231123</v>
      </c>
      <c r="T139" s="57">
        <v>72269.255250690578</v>
      </c>
      <c r="U139" s="57">
        <v>35660.729629141933</v>
      </c>
      <c r="V139" s="57">
        <v>16827.132150809382</v>
      </c>
      <c r="W139" s="57">
        <v>8267.750356856026</v>
      </c>
      <c r="X139" s="57">
        <v>3973.1969173249768</v>
      </c>
      <c r="Y139" s="57">
        <v>1518.7213258802294</v>
      </c>
      <c r="Z139" s="57">
        <v>384.84794280288838</v>
      </c>
      <c r="AA139" s="57">
        <v>97.641155263093452</v>
      </c>
      <c r="AB139" s="57">
        <v>22.526203244857584</v>
      </c>
      <c r="AC139" s="61">
        <v>5.398154743508921</v>
      </c>
    </row>
    <row r="140" spans="1:29" x14ac:dyDescent="0.25">
      <c r="A140" s="164"/>
      <c r="C140" s="179"/>
      <c r="D140" s="135" t="s">
        <v>9</v>
      </c>
      <c r="E140" s="103">
        <f t="shared" si="104"/>
        <v>57142908.20696184</v>
      </c>
      <c r="F140" s="54">
        <v>7834392.3688075542</v>
      </c>
      <c r="G140" s="136">
        <v>7593520.2078598998</v>
      </c>
      <c r="H140" s="136">
        <v>7236669.6261313166</v>
      </c>
      <c r="I140" s="136">
        <v>6780919.4380516103</v>
      </c>
      <c r="J140" s="136">
        <v>6190039.0289710425</v>
      </c>
      <c r="K140" s="136">
        <v>5464702.4341985881</v>
      </c>
      <c r="L140" s="136">
        <v>4529338.9553528214</v>
      </c>
      <c r="M140" s="136">
        <v>3587161.1471782303</v>
      </c>
      <c r="N140" s="136">
        <v>2696604.3547567935</v>
      </c>
      <c r="O140" s="136">
        <v>1913249.7279174984</v>
      </c>
      <c r="P140" s="136">
        <v>1293146.7547379672</v>
      </c>
      <c r="Q140" s="136">
        <v>868771.42525770084</v>
      </c>
      <c r="R140" s="136">
        <v>588670.89643338881</v>
      </c>
      <c r="S140" s="136">
        <v>357535.10553362605</v>
      </c>
      <c r="T140" s="136">
        <v>109407.30264919173</v>
      </c>
      <c r="U140" s="136">
        <v>54196.73862952675</v>
      </c>
      <c r="V140" s="136">
        <v>25964.313002880255</v>
      </c>
      <c r="W140" s="136">
        <v>12478.226569791335</v>
      </c>
      <c r="X140" s="136">
        <v>4309.3990993230818</v>
      </c>
      <c r="Y140" s="136">
        <v>1355.1253488322332</v>
      </c>
      <c r="Z140" s="136">
        <v>363.74973885539094</v>
      </c>
      <c r="AA140" s="136">
        <v>88.976482829695229</v>
      </c>
      <c r="AB140" s="136">
        <v>18.644065290416492</v>
      </c>
      <c r="AC140" s="62">
        <v>4.2601872734434343</v>
      </c>
    </row>
    <row r="141" spans="1:29" x14ac:dyDescent="0.25">
      <c r="A141" s="164"/>
      <c r="C141" s="180"/>
      <c r="D141" s="137" t="s">
        <v>10</v>
      </c>
      <c r="E141" s="138">
        <f t="shared" si="104"/>
        <v>1324055.6555832245</v>
      </c>
      <c r="F141" s="139">
        <v>180295.57226807202</v>
      </c>
      <c r="G141" s="140">
        <v>174297.16279431037</v>
      </c>
      <c r="H141" s="140">
        <v>165679.9786995711</v>
      </c>
      <c r="I141" s="140">
        <v>154853.24623789647</v>
      </c>
      <c r="J141" s="140">
        <v>141007.27809189958</v>
      </c>
      <c r="K141" s="140">
        <v>124178.58058247999</v>
      </c>
      <c r="L141" s="140">
        <v>102674.43112458632</v>
      </c>
      <c r="M141" s="140">
        <v>81122.3699784419</v>
      </c>
      <c r="N141" s="140">
        <v>60839.251933490814</v>
      </c>
      <c r="O141" s="140">
        <v>43065.501143436697</v>
      </c>
      <c r="P141" s="140">
        <v>29040.954695388518</v>
      </c>
      <c r="Q141" s="140">
        <v>19466.485860595392</v>
      </c>
      <c r="R141" s="140">
        <v>23806.178213079133</v>
      </c>
      <c r="S141" s="140">
        <v>13175.124146203481</v>
      </c>
      <c r="T141" s="140">
        <v>5623.0420469313058</v>
      </c>
      <c r="U141" s="140">
        <v>2781.3619259383831</v>
      </c>
      <c r="V141" s="140">
        <v>1323.4467573306074</v>
      </c>
      <c r="W141" s="140">
        <v>423.38728421729309</v>
      </c>
      <c r="X141" s="140">
        <v>256.1627634014863</v>
      </c>
      <c r="Y141" s="140">
        <v>119.74361144635262</v>
      </c>
      <c r="Z141" s="140">
        <v>23.152505618297297</v>
      </c>
      <c r="AA141" s="140">
        <v>2.4558707545450966</v>
      </c>
      <c r="AB141" s="140">
        <v>0.67087296813451847</v>
      </c>
      <c r="AC141" s="141">
        <v>0.11617516613177105</v>
      </c>
    </row>
    <row r="142" spans="1:29" x14ac:dyDescent="0.25">
      <c r="A142" s="164"/>
      <c r="C142" s="178" t="s">
        <v>28</v>
      </c>
      <c r="D142" s="134" t="s">
        <v>8</v>
      </c>
      <c r="E142" s="98">
        <f t="shared" si="104"/>
        <v>133639.93455894792</v>
      </c>
      <c r="F142" s="53">
        <v>27416.203547542482</v>
      </c>
      <c r="G142" s="57">
        <v>28165.293524885572</v>
      </c>
      <c r="H142" s="57">
        <v>25427.814647995747</v>
      </c>
      <c r="I142" s="57">
        <v>20288.56303956058</v>
      </c>
      <c r="J142" s="57">
        <v>14336.453398748887</v>
      </c>
      <c r="K142" s="57">
        <v>8992.9375585737725</v>
      </c>
      <c r="L142" s="57">
        <v>4942.3781377381183</v>
      </c>
      <c r="M142" s="57">
        <v>2416.2302343318956</v>
      </c>
      <c r="N142" s="57">
        <v>1050.1277939332144</v>
      </c>
      <c r="O142" s="57">
        <v>405.2417553301679</v>
      </c>
      <c r="P142" s="57">
        <v>140.12968240041906</v>
      </c>
      <c r="Q142" s="57">
        <v>45.18525671918897</v>
      </c>
      <c r="R142" s="57">
        <v>10.792110319165877</v>
      </c>
      <c r="S142" s="57">
        <v>2.1882138747850082</v>
      </c>
      <c r="T142" s="57">
        <v>0.33223407619164619</v>
      </c>
      <c r="U142" s="57">
        <v>5.0048247709865532E-2</v>
      </c>
      <c r="V142" s="57">
        <v>1.0864572007102379E-2</v>
      </c>
      <c r="W142" s="57">
        <v>2.0736202445150271E-3</v>
      </c>
      <c r="X142" s="57">
        <v>3.7337459912037863E-4</v>
      </c>
      <c r="Y142" s="57">
        <v>5.762423719024208E-5</v>
      </c>
      <c r="Z142" s="57">
        <v>5.4789251865523848E-6</v>
      </c>
      <c r="AA142" s="57">
        <v>0</v>
      </c>
      <c r="AB142" s="57">
        <v>0</v>
      </c>
      <c r="AC142" s="61">
        <v>0</v>
      </c>
    </row>
    <row r="143" spans="1:29" x14ac:dyDescent="0.25">
      <c r="A143" s="164"/>
      <c r="C143" s="179"/>
      <c r="D143" s="135" t="s">
        <v>9</v>
      </c>
      <c r="E143" s="103">
        <f t="shared" si="104"/>
        <v>10268999.558461677</v>
      </c>
      <c r="F143" s="54">
        <v>2604539.3370165038</v>
      </c>
      <c r="G143" s="136">
        <v>2383959.5796608906</v>
      </c>
      <c r="H143" s="136">
        <v>1941987.0206655723</v>
      </c>
      <c r="I143" s="136">
        <v>1412455.6864182632</v>
      </c>
      <c r="J143" s="136">
        <v>917499.59921363927</v>
      </c>
      <c r="K143" s="136">
        <v>532807.37578216416</v>
      </c>
      <c r="L143" s="136">
        <v>272718.64993567026</v>
      </c>
      <c r="M143" s="136">
        <v>124816.06461893237</v>
      </c>
      <c r="N143" s="136">
        <v>51012.752433038426</v>
      </c>
      <c r="O143" s="136">
        <v>18585.225330659334</v>
      </c>
      <c r="P143" s="136">
        <v>6088.5803864677991</v>
      </c>
      <c r="Q143" s="136">
        <v>1865.7994404457925</v>
      </c>
      <c r="R143" s="136">
        <v>510.04923392841386</v>
      </c>
      <c r="S143" s="136">
        <v>124.3942465766324</v>
      </c>
      <c r="T143" s="136">
        <v>23.651902090786077</v>
      </c>
      <c r="U143" s="136">
        <v>4.7545835324371684</v>
      </c>
      <c r="V143" s="136">
        <v>0.86838086753345811</v>
      </c>
      <c r="W143" s="136">
        <v>0.1430933943813375</v>
      </c>
      <c r="X143" s="136">
        <v>2.2674705842258565E-2</v>
      </c>
      <c r="Y143" s="136">
        <v>3.1254852968558289E-3</v>
      </c>
      <c r="Z143" s="136">
        <v>3.1884929632484678E-4</v>
      </c>
      <c r="AA143" s="136">
        <v>0</v>
      </c>
      <c r="AB143" s="136">
        <v>0</v>
      </c>
      <c r="AC143" s="62">
        <v>0</v>
      </c>
    </row>
    <row r="144" spans="1:29" x14ac:dyDescent="0.25">
      <c r="A144" s="164"/>
      <c r="C144" s="180"/>
      <c r="D144" s="137" t="s">
        <v>10</v>
      </c>
      <c r="E144" s="138">
        <f t="shared" si="104"/>
        <v>432378.92471533432</v>
      </c>
      <c r="F144" s="139">
        <v>109664.8141901686</v>
      </c>
      <c r="G144" s="140">
        <v>100377.24545940595</v>
      </c>
      <c r="H144" s="140">
        <v>81767.874554339898</v>
      </c>
      <c r="I144" s="140">
        <v>59471.818375505842</v>
      </c>
      <c r="J144" s="140">
        <v>38631.56207215324</v>
      </c>
      <c r="K144" s="140">
        <v>22433.994769775341</v>
      </c>
      <c r="L144" s="140">
        <v>11482.89052360717</v>
      </c>
      <c r="M144" s="140">
        <v>5255.4132471129433</v>
      </c>
      <c r="N144" s="140">
        <v>2147.9053656016181</v>
      </c>
      <c r="O144" s="140">
        <v>782.5358033961827</v>
      </c>
      <c r="P144" s="140">
        <v>256.36127943022319</v>
      </c>
      <c r="Q144" s="140">
        <v>78.559976439822847</v>
      </c>
      <c r="R144" s="140">
        <v>21.475757218038481</v>
      </c>
      <c r="S144" s="140">
        <v>5.2376524874371544</v>
      </c>
      <c r="T144" s="140">
        <v>0.99586956171730867</v>
      </c>
      <c r="U144" s="140">
        <v>0.20019299083945974</v>
      </c>
      <c r="V144" s="140">
        <v>3.3709090333823404E-2</v>
      </c>
      <c r="W144" s="140">
        <v>5.0854686652368718E-3</v>
      </c>
      <c r="X144" s="140">
        <v>7.3168509337710925E-4</v>
      </c>
      <c r="Y144" s="140">
        <v>9.0658182931691888E-5</v>
      </c>
      <c r="Z144" s="140">
        <v>9.2371961822866853E-6</v>
      </c>
      <c r="AA144" s="140">
        <v>0</v>
      </c>
      <c r="AB144" s="140">
        <v>0</v>
      </c>
      <c r="AC144" s="141">
        <v>0</v>
      </c>
    </row>
    <row r="145" spans="1:29" x14ac:dyDescent="0.25">
      <c r="A145" s="164"/>
      <c r="C145" s="178" t="s">
        <v>32</v>
      </c>
      <c r="D145" s="135" t="s">
        <v>9</v>
      </c>
      <c r="E145" s="103">
        <f t="shared" si="104"/>
        <v>2357203.803401072</v>
      </c>
      <c r="F145" s="54">
        <v>230713.47856743628</v>
      </c>
      <c r="G145" s="136">
        <v>243156.61401545195</v>
      </c>
      <c r="H145" s="136">
        <v>254615.74422479165</v>
      </c>
      <c r="I145" s="136">
        <v>263006.71292280563</v>
      </c>
      <c r="J145" s="136">
        <v>266400.52827288513</v>
      </c>
      <c r="K145" s="136">
        <v>262967.18764739321</v>
      </c>
      <c r="L145" s="136">
        <v>242072.65941973749</v>
      </c>
      <c r="M145" s="136">
        <v>208469.83530048601</v>
      </c>
      <c r="N145" s="136">
        <v>164064.67679287505</v>
      </c>
      <c r="O145" s="136">
        <v>111268.15350861973</v>
      </c>
      <c r="P145" s="136">
        <v>64262.848198448417</v>
      </c>
      <c r="Q145" s="136">
        <v>31102.674759955142</v>
      </c>
      <c r="R145" s="136">
        <v>12957.826620221194</v>
      </c>
      <c r="S145" s="136">
        <v>2144.8631499652915</v>
      </c>
      <c r="T145" s="136">
        <v>0</v>
      </c>
      <c r="U145" s="136">
        <v>0</v>
      </c>
      <c r="V145" s="136">
        <v>0</v>
      </c>
      <c r="W145" s="136">
        <v>0</v>
      </c>
      <c r="X145" s="136">
        <v>0</v>
      </c>
      <c r="Y145" s="136">
        <v>0</v>
      </c>
      <c r="Z145" s="136">
        <v>0</v>
      </c>
      <c r="AA145" s="136">
        <v>0</v>
      </c>
      <c r="AB145" s="136">
        <v>0</v>
      </c>
      <c r="AC145" s="62">
        <v>0</v>
      </c>
    </row>
    <row r="146" spans="1:29" x14ac:dyDescent="0.25">
      <c r="A146" s="164"/>
      <c r="C146" s="180"/>
      <c r="D146" s="137" t="s">
        <v>10</v>
      </c>
      <c r="E146" s="138">
        <f t="shared" si="104"/>
        <v>48093.131921529217</v>
      </c>
      <c r="F146" s="139">
        <v>4708.4383381109446</v>
      </c>
      <c r="G146" s="140">
        <v>4962.0701178727895</v>
      </c>
      <c r="H146" s="140">
        <v>5195.5914389034269</v>
      </c>
      <c r="I146" s="140">
        <v>5366.4802714601938</v>
      </c>
      <c r="J146" s="140">
        <v>5435.3909802192466</v>
      </c>
      <c r="K146" s="140">
        <v>5365.0072265743547</v>
      </c>
      <c r="L146" s="140">
        <v>4938.4148585832108</v>
      </c>
      <c r="M146" s="140">
        <v>4252.6355957724509</v>
      </c>
      <c r="N146" s="140">
        <v>3346.5952414580383</v>
      </c>
      <c r="O146" s="140">
        <v>2269.5103917021088</v>
      </c>
      <c r="P146" s="140">
        <v>1310.6734283223893</v>
      </c>
      <c r="Q146" s="140">
        <v>634.31580337667867</v>
      </c>
      <c r="R146" s="140">
        <v>264.26530864502985</v>
      </c>
      <c r="S146" s="140">
        <v>43.742920528345124</v>
      </c>
      <c r="T146" s="140">
        <v>0</v>
      </c>
      <c r="U146" s="140">
        <v>0</v>
      </c>
      <c r="V146" s="140">
        <v>0</v>
      </c>
      <c r="W146" s="140">
        <v>0</v>
      </c>
      <c r="X146" s="140">
        <v>0</v>
      </c>
      <c r="Y146" s="140">
        <v>0</v>
      </c>
      <c r="Z146" s="140">
        <v>0</v>
      </c>
      <c r="AA146" s="140">
        <v>0</v>
      </c>
      <c r="AB146" s="140">
        <v>0</v>
      </c>
      <c r="AC146" s="141">
        <v>0</v>
      </c>
    </row>
    <row r="148" spans="1:29" x14ac:dyDescent="0.25">
      <c r="C148" s="2" t="s">
        <v>198</v>
      </c>
      <c r="E148" s="131"/>
      <c r="F148" s="2" t="s">
        <v>166</v>
      </c>
    </row>
    <row r="149" spans="1:29" x14ac:dyDescent="0.25">
      <c r="C149" s="51" t="s">
        <v>30</v>
      </c>
      <c r="D149" s="51" t="s">
        <v>120</v>
      </c>
      <c r="E149" s="51" t="s">
        <v>7</v>
      </c>
      <c r="F149" s="51" t="s">
        <v>169</v>
      </c>
      <c r="G149" s="51" t="s">
        <v>170</v>
      </c>
      <c r="H149" s="51" t="s">
        <v>171</v>
      </c>
      <c r="I149" s="51" t="s">
        <v>172</v>
      </c>
      <c r="J149" s="51" t="s">
        <v>173</v>
      </c>
      <c r="K149" s="51" t="s">
        <v>174</v>
      </c>
      <c r="L149" s="51" t="s">
        <v>175</v>
      </c>
      <c r="M149" s="51" t="s">
        <v>176</v>
      </c>
      <c r="N149" s="51" t="s">
        <v>177</v>
      </c>
      <c r="O149" s="51" t="s">
        <v>178</v>
      </c>
      <c r="P149" s="51" t="s">
        <v>179</v>
      </c>
      <c r="Q149" s="51" t="s">
        <v>180</v>
      </c>
      <c r="R149" s="51" t="s">
        <v>181</v>
      </c>
      <c r="S149" s="51" t="s">
        <v>182</v>
      </c>
      <c r="T149" s="51" t="s">
        <v>183</v>
      </c>
      <c r="U149" s="51" t="s">
        <v>184</v>
      </c>
      <c r="V149" s="51" t="s">
        <v>185</v>
      </c>
      <c r="W149" s="51" t="s">
        <v>186</v>
      </c>
      <c r="X149" s="51" t="s">
        <v>187</v>
      </c>
      <c r="Y149" s="51" t="s">
        <v>188</v>
      </c>
      <c r="Z149" s="51" t="s">
        <v>189</v>
      </c>
      <c r="AA149" s="51" t="s">
        <v>190</v>
      </c>
      <c r="AB149" s="51" t="s">
        <v>191</v>
      </c>
      <c r="AC149" s="51" t="s">
        <v>192</v>
      </c>
    </row>
    <row r="150" spans="1:29" ht="15" customHeight="1" x14ac:dyDescent="0.25">
      <c r="A150" s="176" t="s">
        <v>16</v>
      </c>
      <c r="C150" s="126" t="s">
        <v>25</v>
      </c>
      <c r="D150" s="127" t="s">
        <v>8</v>
      </c>
      <c r="E150" s="128">
        <f>SUM(F150:AC150)</f>
        <v>15.909172736244594</v>
      </c>
      <c r="F150" s="129">
        <f t="shared" ref="F150:P150" si="105">F135*$AG$15*$AF$6/10^9</f>
        <v>2.0836667245632645</v>
      </c>
      <c r="G150" s="130">
        <f t="shared" si="105"/>
        <v>2.0640724679225428</v>
      </c>
      <c r="H150" s="130">
        <f t="shared" si="105"/>
        <v>2.0436280355620275</v>
      </c>
      <c r="I150" s="130">
        <f t="shared" si="105"/>
        <v>2.0119393828599064</v>
      </c>
      <c r="J150" s="130">
        <f t="shared" si="105"/>
        <v>1.9411976768870809</v>
      </c>
      <c r="K150" s="130">
        <f t="shared" si="105"/>
        <v>1.8118642315931013</v>
      </c>
      <c r="L150" s="130">
        <f t="shared" si="105"/>
        <v>1.5584147990312724</v>
      </c>
      <c r="M150" s="130">
        <f t="shared" si="105"/>
        <v>1.2008058705603475</v>
      </c>
      <c r="N150" s="130">
        <f t="shared" si="105"/>
        <v>0.74832998365270176</v>
      </c>
      <c r="O150" s="130">
        <f t="shared" si="105"/>
        <v>0.31984930931070238</v>
      </c>
      <c r="P150" s="130">
        <f t="shared" si="105"/>
        <v>7.4596780137776944E-2</v>
      </c>
      <c r="Q150" s="130">
        <f t="shared" ref="Q150:AC150" si="106">Q135*$AH$15*$AF$6/10^9</f>
        <v>4.9682810321697052E-2</v>
      </c>
      <c r="R150" s="130">
        <f t="shared" si="106"/>
        <v>1.1213952063217688E-3</v>
      </c>
      <c r="S150" s="130">
        <f t="shared" si="106"/>
        <v>3.268137394700625E-6</v>
      </c>
      <c r="T150" s="130">
        <f t="shared" si="106"/>
        <v>4.9845321713626385E-10</v>
      </c>
      <c r="U150" s="130">
        <f t="shared" si="106"/>
        <v>1.9562225218760375E-15</v>
      </c>
      <c r="V150" s="130">
        <f t="shared" si="106"/>
        <v>4.8068985770224273E-23</v>
      </c>
      <c r="W150" s="130">
        <f t="shared" si="106"/>
        <v>1.5638968103025019E-33</v>
      </c>
      <c r="X150" s="130">
        <f t="shared" si="106"/>
        <v>1.065202197344965E-47</v>
      </c>
      <c r="Y150" s="130">
        <f t="shared" si="106"/>
        <v>1.4476949887325511E-66</v>
      </c>
      <c r="Z150" s="130">
        <f t="shared" si="106"/>
        <v>2.8311770809201027E-91</v>
      </c>
      <c r="AA150" s="130">
        <f t="shared" si="106"/>
        <v>2.8910301402639819E-123</v>
      </c>
      <c r="AB150" s="130">
        <f t="shared" si="106"/>
        <v>5.2122655775184865E-164</v>
      </c>
      <c r="AC150" s="132">
        <f t="shared" si="106"/>
        <v>2.5379527162992822E-215</v>
      </c>
    </row>
    <row r="151" spans="1:29" x14ac:dyDescent="0.25">
      <c r="A151" s="177"/>
      <c r="C151" s="178" t="s">
        <v>27</v>
      </c>
      <c r="D151" s="134" t="s">
        <v>8</v>
      </c>
      <c r="E151" s="98">
        <f t="shared" ref="E151:E161" si="107">SUM(F151:AC151)</f>
        <v>6.3860429485201644</v>
      </c>
      <c r="F151" s="53">
        <f t="shared" ref="F151:P151" si="108">F136*$AG$16*$AF$7/10^9</f>
        <v>0.4918766909185775</v>
      </c>
      <c r="G151" s="57">
        <f t="shared" si="108"/>
        <v>0.50101725992377144</v>
      </c>
      <c r="H151" s="57">
        <f t="shared" si="108"/>
        <v>0.50092792483137161</v>
      </c>
      <c r="I151" s="57">
        <f t="shared" si="108"/>
        <v>0.49417512475615366</v>
      </c>
      <c r="J151" s="57">
        <f t="shared" si="108"/>
        <v>0.47868519324644265</v>
      </c>
      <c r="K151" s="57">
        <f t="shared" si="108"/>
        <v>0.45407996204167678</v>
      </c>
      <c r="L151" s="57">
        <f t="shared" si="108"/>
        <v>0.40831258625988093</v>
      </c>
      <c r="M151" s="57">
        <f t="shared" si="108"/>
        <v>0.35807034763520468</v>
      </c>
      <c r="N151" s="57">
        <f t="shared" si="108"/>
        <v>0.30558275879565938</v>
      </c>
      <c r="O151" s="57">
        <f t="shared" si="108"/>
        <v>0.25358365339064115</v>
      </c>
      <c r="P151" s="57">
        <f t="shared" si="108"/>
        <v>0.20839503707559479</v>
      </c>
      <c r="Q151" s="57">
        <f t="shared" ref="Q151:AC151" si="109">Q136*$AH$16*$AF$7/10^9</f>
        <v>0.43200486449952696</v>
      </c>
      <c r="R151" s="57">
        <f t="shared" si="109"/>
        <v>0.36323097761159839</v>
      </c>
      <c r="S151" s="57">
        <f t="shared" si="109"/>
        <v>0.29000165178477139</v>
      </c>
      <c r="T151" s="57">
        <f t="shared" si="109"/>
        <v>0.15876151414437709</v>
      </c>
      <c r="U151" s="57">
        <f t="shared" si="109"/>
        <v>0.12334724228987252</v>
      </c>
      <c r="V151" s="57">
        <f t="shared" si="109"/>
        <v>0.1056584454094017</v>
      </c>
      <c r="W151" s="57">
        <f t="shared" si="109"/>
        <v>0.10916906415688409</v>
      </c>
      <c r="X151" s="57">
        <f t="shared" si="109"/>
        <v>9.3636388035804471E-2</v>
      </c>
      <c r="Y151" s="57">
        <f t="shared" si="109"/>
        <v>8.4434094900570481E-2</v>
      </c>
      <c r="Z151" s="57">
        <f t="shared" si="109"/>
        <v>6.093488408422449E-2</v>
      </c>
      <c r="AA151" s="57">
        <f t="shared" si="109"/>
        <v>4.8118384731272779E-2</v>
      </c>
      <c r="AB151" s="57">
        <f t="shared" si="109"/>
        <v>3.3853106906026477E-2</v>
      </c>
      <c r="AC151" s="61">
        <f t="shared" si="109"/>
        <v>2.8185791090858277E-2</v>
      </c>
    </row>
    <row r="152" spans="1:29" x14ac:dyDescent="0.25">
      <c r="A152" s="177"/>
      <c r="C152" s="179"/>
      <c r="D152" s="135" t="s">
        <v>9</v>
      </c>
      <c r="E152" s="103">
        <f t="shared" si="107"/>
        <v>7.0726144971681375</v>
      </c>
      <c r="F152" s="54">
        <f t="shared" ref="F152:P152" si="110">F137*$AG$17*$AF$7/10^9</f>
        <v>0.50510564837604555</v>
      </c>
      <c r="G152" s="58">
        <f t="shared" si="110"/>
        <v>0.5144920517554612</v>
      </c>
      <c r="H152" s="58">
        <f t="shared" si="110"/>
        <v>0.51440031400776465</v>
      </c>
      <c r="I152" s="58">
        <f t="shared" si="110"/>
        <v>0.50746589828260202</v>
      </c>
      <c r="J152" s="58">
        <f t="shared" si="110"/>
        <v>0.49155936714793569</v>
      </c>
      <c r="K152" s="58">
        <f t="shared" si="110"/>
        <v>0.46629238155868952</v>
      </c>
      <c r="L152" s="58">
        <f t="shared" si="110"/>
        <v>0.41929409835977954</v>
      </c>
      <c r="M152" s="58">
        <f t="shared" si="110"/>
        <v>0.36770060148358397</v>
      </c>
      <c r="N152" s="58">
        <f t="shared" si="110"/>
        <v>0.31380136600043235</v>
      </c>
      <c r="O152" s="58">
        <f t="shared" si="110"/>
        <v>0.26040375164809093</v>
      </c>
      <c r="P152" s="58">
        <f t="shared" si="110"/>
        <v>0.21399979357396032</v>
      </c>
      <c r="Q152" s="58">
        <f t="shared" ref="Q152:AC152" si="111">Q137*$AH$17*$AF$7/10^9</f>
        <v>0.66742371676047529</v>
      </c>
      <c r="R152" s="58">
        <f t="shared" si="111"/>
        <v>0.56117185023118987</v>
      </c>
      <c r="S152" s="58">
        <f t="shared" si="111"/>
        <v>0.44803657598879004</v>
      </c>
      <c r="T152" s="58">
        <f t="shared" si="111"/>
        <v>0.24527779327558241</v>
      </c>
      <c r="U152" s="58">
        <f t="shared" si="111"/>
        <v>0.19056469421156663</v>
      </c>
      <c r="V152" s="58">
        <f t="shared" si="111"/>
        <v>0.1267789002116784</v>
      </c>
      <c r="W152" s="58">
        <f t="shared" si="111"/>
        <v>0.10169560344638176</v>
      </c>
      <c r="X152" s="58">
        <f t="shared" si="111"/>
        <v>6.6950146542819167E-2</v>
      </c>
      <c r="Y152" s="58">
        <f t="shared" si="111"/>
        <v>4.5306261637630456E-2</v>
      </c>
      <c r="Z152" s="58">
        <f t="shared" si="111"/>
        <v>2.358455313245239E-2</v>
      </c>
      <c r="AA152" s="58">
        <f t="shared" si="111"/>
        <v>1.2505551297370366E-2</v>
      </c>
      <c r="AB152" s="58">
        <f t="shared" si="111"/>
        <v>5.093139227596904E-3</v>
      </c>
      <c r="AC152" s="62">
        <f t="shared" si="111"/>
        <v>3.7104390102560459E-3</v>
      </c>
    </row>
    <row r="153" spans="1:29" x14ac:dyDescent="0.25">
      <c r="A153" s="177"/>
      <c r="C153" s="180"/>
      <c r="D153" s="137" t="s">
        <v>10</v>
      </c>
      <c r="E153" s="138">
        <f t="shared" si="107"/>
        <v>2.0479449796598166</v>
      </c>
      <c r="F153" s="139">
        <f t="shared" ref="F153:P153" si="112">F138*$AG$18*$AF$7/10^9</f>
        <v>0.20444752434268507</v>
      </c>
      <c r="G153" s="140">
        <f t="shared" si="112"/>
        <v>0.20824678285340104</v>
      </c>
      <c r="H153" s="140">
        <f t="shared" si="112"/>
        <v>0.20820965090790478</v>
      </c>
      <c r="I153" s="140">
        <f t="shared" si="112"/>
        <v>0.20540286359057708</v>
      </c>
      <c r="J153" s="140">
        <f t="shared" si="112"/>
        <v>0.19896450575035501</v>
      </c>
      <c r="K153" s="140">
        <f t="shared" si="112"/>
        <v>0.18873739253566008</v>
      </c>
      <c r="L153" s="140">
        <f t="shared" si="112"/>
        <v>0.16971427790752983</v>
      </c>
      <c r="M153" s="140">
        <f t="shared" si="112"/>
        <v>0.14883119583859356</v>
      </c>
      <c r="N153" s="140">
        <f t="shared" si="112"/>
        <v>0.12701483861922264</v>
      </c>
      <c r="O153" s="140">
        <f t="shared" si="112"/>
        <v>0.10540151852422729</v>
      </c>
      <c r="P153" s="140">
        <f t="shared" si="112"/>
        <v>8.6618964065650617E-2</v>
      </c>
      <c r="Q153" s="140">
        <f t="shared" ref="Q153:AC153" si="113">Q138*$AH$18*$AF$7/10^9</f>
        <v>4.9615859986586734E-2</v>
      </c>
      <c r="R153" s="140">
        <f t="shared" si="113"/>
        <v>4.1717162951038528E-2</v>
      </c>
      <c r="S153" s="140">
        <f t="shared" si="113"/>
        <v>3.3306757708622639E-2</v>
      </c>
      <c r="T153" s="140">
        <f t="shared" si="113"/>
        <v>1.8233797126732468E-2</v>
      </c>
      <c r="U153" s="140">
        <f t="shared" si="113"/>
        <v>1.4166459700114346E-2</v>
      </c>
      <c r="V153" s="140">
        <f t="shared" si="113"/>
        <v>1.0209341722758543E-2</v>
      </c>
      <c r="W153" s="140">
        <f t="shared" si="113"/>
        <v>9.0082305714252256E-3</v>
      </c>
      <c r="X153" s="140">
        <f t="shared" si="113"/>
        <v>6.6604396839991071E-3</v>
      </c>
      <c r="Y153" s="140">
        <f t="shared" si="113"/>
        <v>5.2138147156307168E-3</v>
      </c>
      <c r="Z153" s="140">
        <f t="shared" si="113"/>
        <v>3.2836214010149691E-3</v>
      </c>
      <c r="AA153" s="140">
        <f t="shared" si="113"/>
        <v>2.2712743504065751E-3</v>
      </c>
      <c r="AB153" s="140">
        <f t="shared" si="113"/>
        <v>1.4031240369546817E-3</v>
      </c>
      <c r="AC153" s="141">
        <f t="shared" si="113"/>
        <v>1.2655807687246548E-3</v>
      </c>
    </row>
    <row r="154" spans="1:29" x14ac:dyDescent="0.25">
      <c r="A154" s="177"/>
      <c r="C154" s="178" t="s">
        <v>26</v>
      </c>
      <c r="D154" s="134" t="s">
        <v>8</v>
      </c>
      <c r="E154" s="98">
        <f t="shared" si="107"/>
        <v>4.475557833215305</v>
      </c>
      <c r="F154" s="53">
        <f t="shared" ref="F154:P154" si="114">F139*$AG$19*$AF$8/10^9</f>
        <v>0.5202540463234665</v>
      </c>
      <c r="G154" s="57">
        <f t="shared" si="114"/>
        <v>0.50191967845154095</v>
      </c>
      <c r="H154" s="57">
        <f t="shared" si="114"/>
        <v>0.47614196595342378</v>
      </c>
      <c r="I154" s="57">
        <f t="shared" si="114"/>
        <v>0.44413822861171987</v>
      </c>
      <c r="J154" s="57">
        <f t="shared" si="114"/>
        <v>0.40362637025644682</v>
      </c>
      <c r="K154" s="57">
        <f t="shared" si="114"/>
        <v>0.35475904041620493</v>
      </c>
      <c r="L154" s="57">
        <f t="shared" si="114"/>
        <v>0.29275636617921369</v>
      </c>
      <c r="M154" s="57">
        <f t="shared" si="114"/>
        <v>0.2308608509910185</v>
      </c>
      <c r="N154" s="57">
        <f t="shared" si="114"/>
        <v>0.17280940658272489</v>
      </c>
      <c r="O154" s="57">
        <f t="shared" si="114"/>
        <v>0.12209418457528756</v>
      </c>
      <c r="P154" s="57">
        <f t="shared" si="114"/>
        <v>8.2180032876563475E-2</v>
      </c>
      <c r="Q154" s="57">
        <f t="shared" ref="Q154:AC154" si="115">Q139*$AH$19*$AF$8/10^9</f>
        <v>0.44830713903779351</v>
      </c>
      <c r="R154" s="57">
        <f t="shared" si="115"/>
        <v>0.24466443883724845</v>
      </c>
      <c r="S154" s="57">
        <f t="shared" si="115"/>
        <v>0.1220796347244034</v>
      </c>
      <c r="T154" s="57">
        <f t="shared" si="115"/>
        <v>3.0651997672265705E-2</v>
      </c>
      <c r="U154" s="57">
        <f t="shared" si="115"/>
        <v>1.5125001603960905E-2</v>
      </c>
      <c r="V154" s="57">
        <f t="shared" si="115"/>
        <v>7.1369936458918733E-3</v>
      </c>
      <c r="W154" s="57">
        <f t="shared" si="115"/>
        <v>3.5066511176037505E-3</v>
      </c>
      <c r="X154" s="57">
        <f t="shared" si="115"/>
        <v>1.685176113118098E-3</v>
      </c>
      <c r="Y154" s="57">
        <f t="shared" si="115"/>
        <v>6.4414448971724032E-4</v>
      </c>
      <c r="Z154" s="57">
        <f t="shared" si="115"/>
        <v>1.6322789277474476E-4</v>
      </c>
      <c r="AA154" s="57">
        <f t="shared" si="115"/>
        <v>4.1413135550654175E-5</v>
      </c>
      <c r="AB154" s="57">
        <f t="shared" si="115"/>
        <v>9.5541752441092278E-6</v>
      </c>
      <c r="AC154" s="61">
        <f t="shared" si="115"/>
        <v>2.2895521208651781E-6</v>
      </c>
    </row>
    <row r="155" spans="1:29" x14ac:dyDescent="0.25">
      <c r="A155" s="177"/>
      <c r="C155" s="179"/>
      <c r="D155" s="135" t="s">
        <v>9</v>
      </c>
      <c r="E155" s="103">
        <f t="shared" si="107"/>
        <v>4.600229662236444</v>
      </c>
      <c r="F155" s="54">
        <f t="shared" ref="F155:P155" si="116">F140*$AG$20*$AF$8/10^9</f>
        <v>0.40754509102536901</v>
      </c>
      <c r="G155" s="58">
        <f t="shared" si="116"/>
        <v>0.39501492121287196</v>
      </c>
      <c r="H155" s="58">
        <f t="shared" si="116"/>
        <v>0.37645155395135105</v>
      </c>
      <c r="I155" s="58">
        <f t="shared" si="116"/>
        <v>0.35274342916744472</v>
      </c>
      <c r="J155" s="58">
        <f t="shared" si="116"/>
        <v>0.32200583028707364</v>
      </c>
      <c r="K155" s="58">
        <f t="shared" si="116"/>
        <v>0.28427382062701051</v>
      </c>
      <c r="L155" s="58">
        <f t="shared" si="116"/>
        <v>0.23561621245745376</v>
      </c>
      <c r="M155" s="58">
        <f t="shared" si="116"/>
        <v>0.18660412287621153</v>
      </c>
      <c r="N155" s="58">
        <f t="shared" si="116"/>
        <v>0.14027735853444839</v>
      </c>
      <c r="O155" s="58">
        <f t="shared" si="116"/>
        <v>9.9527250846268261E-2</v>
      </c>
      <c r="P155" s="58">
        <f t="shared" si="116"/>
        <v>6.7269494181469047E-2</v>
      </c>
      <c r="Q155" s="58">
        <f t="shared" ref="Q155:AC155" si="117">Q140*$AH$20*$AF$8/10^9</f>
        <v>0.74412869291795847</v>
      </c>
      <c r="R155" s="58">
        <f t="shared" si="117"/>
        <v>0.50421421790188836</v>
      </c>
      <c r="S155" s="58">
        <f t="shared" si="117"/>
        <v>0.30623950445205228</v>
      </c>
      <c r="T155" s="58">
        <f t="shared" si="117"/>
        <v>9.3710624853796526E-2</v>
      </c>
      <c r="U155" s="58">
        <f t="shared" si="117"/>
        <v>4.6421126552180517E-2</v>
      </c>
      <c r="V155" s="58">
        <f t="shared" si="117"/>
        <v>2.2239210148532421E-2</v>
      </c>
      <c r="W155" s="58">
        <f t="shared" si="117"/>
        <v>1.0687974025571418E-2</v>
      </c>
      <c r="X155" s="58">
        <f t="shared" si="117"/>
        <v>3.6911291345590757E-3</v>
      </c>
      <c r="Y155" s="58">
        <f t="shared" si="117"/>
        <v>1.160705365358221E-3</v>
      </c>
      <c r="Z155" s="58">
        <f t="shared" si="117"/>
        <v>3.1156252364472148E-4</v>
      </c>
      <c r="AA155" s="58">
        <f t="shared" si="117"/>
        <v>7.6211017010439341E-5</v>
      </c>
      <c r="AB155" s="58">
        <f t="shared" si="117"/>
        <v>1.5969199183915868E-5</v>
      </c>
      <c r="AC155" s="62">
        <f t="shared" si="117"/>
        <v>3.6489777347739527E-6</v>
      </c>
    </row>
    <row r="156" spans="1:29" x14ac:dyDescent="0.25">
      <c r="A156" s="177"/>
      <c r="C156" s="180"/>
      <c r="D156" s="137" t="s">
        <v>10</v>
      </c>
      <c r="E156" s="138">
        <f t="shared" si="107"/>
        <v>7.5113247346819401E-2</v>
      </c>
      <c r="F156" s="139">
        <f t="shared" ref="F156:P156" si="118">F141*$AG$21*$AF$8/10^9</f>
        <v>9.3789756693851058E-3</v>
      </c>
      <c r="G156" s="140">
        <f t="shared" si="118"/>
        <v>9.0669384085600244E-3</v>
      </c>
      <c r="H156" s="140">
        <f t="shared" si="118"/>
        <v>8.6186724919516868E-3</v>
      </c>
      <c r="I156" s="140">
        <f t="shared" si="118"/>
        <v>8.055465869295373E-3</v>
      </c>
      <c r="J156" s="140">
        <f t="shared" si="118"/>
        <v>7.335198606340616E-3</v>
      </c>
      <c r="K156" s="140">
        <f t="shared" si="118"/>
        <v>6.4597697619006083E-3</v>
      </c>
      <c r="L156" s="140">
        <f t="shared" si="118"/>
        <v>5.34112390710098E-3</v>
      </c>
      <c r="M156" s="140">
        <f t="shared" si="118"/>
        <v>4.2199856862785469E-3</v>
      </c>
      <c r="N156" s="140">
        <f t="shared" si="118"/>
        <v>3.1648578855801917E-3</v>
      </c>
      <c r="O156" s="140">
        <f t="shared" si="118"/>
        <v>2.2402673694815771E-3</v>
      </c>
      <c r="P156" s="140">
        <f t="shared" si="118"/>
        <v>1.5107104632541104E-3</v>
      </c>
      <c r="Q156" s="140">
        <f t="shared" ref="Q156:AC156" si="119">Q141*$AH$21*$AF$8/10^9</f>
        <v>2.8244094426108442E-3</v>
      </c>
      <c r="R156" s="140">
        <f t="shared" si="119"/>
        <v>3.4540591978957595E-3</v>
      </c>
      <c r="S156" s="140">
        <f t="shared" si="119"/>
        <v>1.9115902743099982E-3</v>
      </c>
      <c r="T156" s="140">
        <f t="shared" si="119"/>
        <v>8.1585208379592131E-4</v>
      </c>
      <c r="U156" s="140">
        <f t="shared" si="119"/>
        <v>4.0355023208582243E-4</v>
      </c>
      <c r="V156" s="140">
        <f t="shared" si="119"/>
        <v>1.9202004640004103E-4</v>
      </c>
      <c r="W156" s="140">
        <f t="shared" si="119"/>
        <v>6.1429631007273598E-5</v>
      </c>
      <c r="X156" s="140">
        <f t="shared" si="119"/>
        <v>3.7166879167492255E-5</v>
      </c>
      <c r="Y156" s="140">
        <f t="shared" si="119"/>
        <v>1.7373705212300612E-5</v>
      </c>
      <c r="Z156" s="140">
        <f t="shared" si="119"/>
        <v>3.3592172699638691E-6</v>
      </c>
      <c r="AA156" s="140">
        <f t="shared" si="119"/>
        <v>3.563244336261952E-7</v>
      </c>
      <c r="AB156" s="140">
        <f t="shared" si="119"/>
        <v>9.7337545130682558E-8</v>
      </c>
      <c r="AC156" s="141">
        <f t="shared" si="119"/>
        <v>1.6855956363632126E-8</v>
      </c>
    </row>
    <row r="157" spans="1:29" x14ac:dyDescent="0.25">
      <c r="A157" s="177"/>
      <c r="C157" s="178" t="s">
        <v>28</v>
      </c>
      <c r="D157" s="134" t="s">
        <v>8</v>
      </c>
      <c r="E157" s="98">
        <f t="shared" si="107"/>
        <v>4.2228535305287036E-2</v>
      </c>
      <c r="F157" s="53">
        <f t="shared" ref="F157:P157" si="120">F142*$AG$22*$AF$9/10^9</f>
        <v>8.6361041174758801E-3</v>
      </c>
      <c r="G157" s="57">
        <f t="shared" si="120"/>
        <v>8.8720674603389553E-3</v>
      </c>
      <c r="H157" s="57">
        <f t="shared" si="120"/>
        <v>8.0097616141186594E-3</v>
      </c>
      <c r="I157" s="57">
        <f t="shared" si="120"/>
        <v>6.3908973574615825E-3</v>
      </c>
      <c r="J157" s="57">
        <f t="shared" si="120"/>
        <v>4.5159828206058992E-3</v>
      </c>
      <c r="K157" s="57">
        <f t="shared" si="120"/>
        <v>2.8327753309507378E-3</v>
      </c>
      <c r="L157" s="57">
        <f t="shared" si="120"/>
        <v>1.5568491133875072E-3</v>
      </c>
      <c r="M157" s="57">
        <f t="shared" si="120"/>
        <v>7.6111252381454695E-4</v>
      </c>
      <c r="N157" s="57">
        <f t="shared" si="120"/>
        <v>3.3079025508896251E-4</v>
      </c>
      <c r="O157" s="57">
        <f t="shared" si="120"/>
        <v>1.2765115292900288E-4</v>
      </c>
      <c r="P157" s="57">
        <f t="shared" si="120"/>
        <v>4.4140849956132007E-5</v>
      </c>
      <c r="Q157" s="57">
        <f t="shared" ref="Q157:AC157" si="121">Q142*$AH$22*$AF$9/10^9</f>
        <v>1.16049203662753E-4</v>
      </c>
      <c r="R157" s="57">
        <f t="shared" si="121"/>
        <v>2.7717355157747981E-5</v>
      </c>
      <c r="S157" s="57">
        <f t="shared" si="121"/>
        <v>5.6199852795070119E-6</v>
      </c>
      <c r="T157" s="57">
        <f t="shared" si="121"/>
        <v>8.5327610754278294E-7</v>
      </c>
      <c r="U157" s="57">
        <f t="shared" si="121"/>
        <v>1.2853881361217471E-7</v>
      </c>
      <c r="V157" s="57">
        <f t="shared" si="121"/>
        <v>2.7903458364671198E-8</v>
      </c>
      <c r="W157" s="57">
        <f t="shared" si="121"/>
        <v>5.3256746900972639E-9</v>
      </c>
      <c r="X157" s="57">
        <f t="shared" si="121"/>
        <v>9.5893722957246246E-10</v>
      </c>
      <c r="Y157" s="57">
        <f t="shared" si="121"/>
        <v>1.4799621210874506E-10</v>
      </c>
      <c r="Z157" s="57">
        <f t="shared" si="121"/>
        <v>1.4071512501934879E-11</v>
      </c>
      <c r="AA157" s="57">
        <f t="shared" si="121"/>
        <v>0</v>
      </c>
      <c r="AB157" s="57">
        <f t="shared" si="121"/>
        <v>0</v>
      </c>
      <c r="AC157" s="61">
        <f t="shared" si="121"/>
        <v>0</v>
      </c>
    </row>
    <row r="158" spans="1:29" x14ac:dyDescent="0.25">
      <c r="A158" s="177"/>
      <c r="C158" s="179"/>
      <c r="D158" s="135" t="s">
        <v>9</v>
      </c>
      <c r="E158" s="103">
        <f t="shared" si="107"/>
        <v>3.2470584832874185</v>
      </c>
      <c r="F158" s="54">
        <f t="shared" ref="F158:P158" si="122">F143*$AG$23*$AF$9/10^9</f>
        <v>0.8204298911601986</v>
      </c>
      <c r="G158" s="58">
        <f t="shared" si="122"/>
        <v>0.75094726759318042</v>
      </c>
      <c r="H158" s="58">
        <f t="shared" si="122"/>
        <v>0.61172591150965516</v>
      </c>
      <c r="I158" s="58">
        <f t="shared" si="122"/>
        <v>0.44492354122175293</v>
      </c>
      <c r="J158" s="58">
        <f t="shared" si="122"/>
        <v>0.28901237375229633</v>
      </c>
      <c r="K158" s="58">
        <f t="shared" si="122"/>
        <v>0.16783432337138171</v>
      </c>
      <c r="L158" s="58">
        <f t="shared" si="122"/>
        <v>8.5906374729736126E-2</v>
      </c>
      <c r="M158" s="58">
        <f t="shared" si="122"/>
        <v>3.9317060354963698E-2</v>
      </c>
      <c r="N158" s="58">
        <f t="shared" si="122"/>
        <v>1.6069017016407103E-2</v>
      </c>
      <c r="O158" s="58">
        <f t="shared" si="122"/>
        <v>5.8543459791576893E-3</v>
      </c>
      <c r="P158" s="58">
        <f t="shared" si="122"/>
        <v>1.9179028217373565E-3</v>
      </c>
      <c r="Q158" s="58">
        <f t="shared" ref="Q158:AC158" si="123">Q143*$AH$23*$AF$9/10^9</f>
        <v>9.6771547755182437E-3</v>
      </c>
      <c r="R158" s="58">
        <f t="shared" si="123"/>
        <v>2.6454211920443399E-3</v>
      </c>
      <c r="S158" s="58">
        <f t="shared" si="123"/>
        <v>6.4518315913870907E-4</v>
      </c>
      <c r="T158" s="58">
        <f t="shared" si="123"/>
        <v>1.2267294774901086E-4</v>
      </c>
      <c r="U158" s="58">
        <f t="shared" si="123"/>
        <v>2.4660121414513579E-5</v>
      </c>
      <c r="V158" s="58">
        <f t="shared" si="123"/>
        <v>4.5039439272273851E-6</v>
      </c>
      <c r="W158" s="58">
        <f t="shared" si="123"/>
        <v>7.4216815310632884E-7</v>
      </c>
      <c r="X158" s="58">
        <f t="shared" si="123"/>
        <v>1.1760462200184636E-7</v>
      </c>
      <c r="Y158" s="58">
        <f t="shared" si="123"/>
        <v>1.6210641031735896E-8</v>
      </c>
      <c r="Z158" s="58">
        <f t="shared" si="123"/>
        <v>1.6537436573908479E-9</v>
      </c>
      <c r="AA158" s="58">
        <f t="shared" si="123"/>
        <v>0</v>
      </c>
      <c r="AB158" s="58">
        <f t="shared" si="123"/>
        <v>0</v>
      </c>
      <c r="AC158" s="62">
        <f t="shared" si="123"/>
        <v>0</v>
      </c>
    </row>
    <row r="159" spans="1:29" x14ac:dyDescent="0.25">
      <c r="A159" s="177"/>
      <c r="C159" s="180"/>
      <c r="D159" s="137" t="s">
        <v>10</v>
      </c>
      <c r="E159" s="138">
        <f t="shared" si="107"/>
        <v>0.13625938745194938</v>
      </c>
      <c r="F159" s="139">
        <f t="shared" ref="F159:P159" si="124">F144*$AG$24*$AF$9/10^9</f>
        <v>3.4544416469903111E-2</v>
      </c>
      <c r="G159" s="140">
        <f t="shared" si="124"/>
        <v>3.1618832319712874E-2</v>
      </c>
      <c r="H159" s="140">
        <f t="shared" si="124"/>
        <v>2.5756880484617065E-2</v>
      </c>
      <c r="I159" s="140">
        <f t="shared" si="124"/>
        <v>1.8733622788284339E-2</v>
      </c>
      <c r="J159" s="140">
        <f t="shared" si="124"/>
        <v>1.2168942052728272E-2</v>
      </c>
      <c r="K159" s="140">
        <f t="shared" si="124"/>
        <v>7.0667083524792321E-3</v>
      </c>
      <c r="L159" s="140">
        <f t="shared" si="124"/>
        <v>3.6171105149362579E-3</v>
      </c>
      <c r="M159" s="140">
        <f t="shared" si="124"/>
        <v>1.655455172840577E-3</v>
      </c>
      <c r="N159" s="140">
        <f t="shared" si="124"/>
        <v>6.765901901645096E-4</v>
      </c>
      <c r="O159" s="140">
        <f t="shared" si="124"/>
        <v>2.4649877806979755E-4</v>
      </c>
      <c r="P159" s="140">
        <f t="shared" si="124"/>
        <v>8.0753803020520296E-5</v>
      </c>
      <c r="Q159" s="140">
        <f t="shared" ref="Q159:AC159" si="125">Q144*$AH$24*$AF$9/10^9</f>
        <v>6.9021063469928967E-5</v>
      </c>
      <c r="R159" s="140">
        <f t="shared" si="125"/>
        <v>1.8868126865420455E-5</v>
      </c>
      <c r="S159" s="140">
        <f t="shared" si="125"/>
        <v>4.601686013052048E-6</v>
      </c>
      <c r="T159" s="140">
        <f t="shared" si="125"/>
        <v>8.7494904329194463E-7</v>
      </c>
      <c r="U159" s="140">
        <f t="shared" si="125"/>
        <v>1.7588514855970619E-7</v>
      </c>
      <c r="V159" s="140">
        <f t="shared" si="125"/>
        <v>2.9616063660948328E-8</v>
      </c>
      <c r="W159" s="140">
        <f t="shared" si="125"/>
        <v>4.4679806617116213E-9</v>
      </c>
      <c r="X159" s="140">
        <f t="shared" si="125"/>
        <v>6.4284239327218725E-10</v>
      </c>
      <c r="Y159" s="140">
        <f t="shared" si="125"/>
        <v>7.9650280992508501E-11</v>
      </c>
      <c r="Z159" s="140">
        <f t="shared" si="125"/>
        <v>8.1155969346575394E-12</v>
      </c>
      <c r="AA159" s="140">
        <f t="shared" si="125"/>
        <v>0</v>
      </c>
      <c r="AB159" s="140">
        <f t="shared" si="125"/>
        <v>0</v>
      </c>
      <c r="AC159" s="141">
        <f t="shared" si="125"/>
        <v>0</v>
      </c>
    </row>
    <row r="160" spans="1:29" x14ac:dyDescent="0.25">
      <c r="A160" s="177"/>
      <c r="C160" s="178" t="s">
        <v>32</v>
      </c>
      <c r="D160" s="135" t="s">
        <v>9</v>
      </c>
      <c r="E160" s="103">
        <f t="shared" si="107"/>
        <v>2.522141929748563</v>
      </c>
      <c r="F160" s="54">
        <f t="shared" ref="F160:P160" si="126">F145*$AG$25*$AF$10/10^9</f>
        <v>0.24685694856486279</v>
      </c>
      <c r="G160" s="58">
        <f t="shared" si="126"/>
        <v>0.26017075435700504</v>
      </c>
      <c r="H160" s="58">
        <f t="shared" si="126"/>
        <v>0.27243170215359508</v>
      </c>
      <c r="I160" s="58">
        <f t="shared" si="126"/>
        <v>0.28140980322145087</v>
      </c>
      <c r="J160" s="58">
        <f t="shared" si="126"/>
        <v>0.28504109042025377</v>
      </c>
      <c r="K160" s="58">
        <f t="shared" si="126"/>
        <v>0.28136751228578433</v>
      </c>
      <c r="L160" s="58">
        <f t="shared" si="126"/>
        <v>0.25901095335386287</v>
      </c>
      <c r="M160" s="58">
        <f t="shared" si="126"/>
        <v>0.22305687439520516</v>
      </c>
      <c r="N160" s="58">
        <f t="shared" si="126"/>
        <v>0.1755446007396205</v>
      </c>
      <c r="O160" s="58">
        <f t="shared" si="126"/>
        <v>0.11905380222315903</v>
      </c>
      <c r="P160" s="58">
        <f t="shared" si="126"/>
        <v>6.875944444537116E-2</v>
      </c>
      <c r="Q160" s="58">
        <f t="shared" ref="Q160:AC160" si="127">Q145*$AH$25*$AF$10/10^9</f>
        <v>3.3278989294956568E-2</v>
      </c>
      <c r="R160" s="58">
        <f t="shared" si="127"/>
        <v>1.3864510904877118E-2</v>
      </c>
      <c r="S160" s="58">
        <f t="shared" si="127"/>
        <v>2.2949433885584157E-3</v>
      </c>
      <c r="T160" s="58">
        <f t="shared" si="127"/>
        <v>0</v>
      </c>
      <c r="U160" s="58">
        <f t="shared" si="127"/>
        <v>0</v>
      </c>
      <c r="V160" s="58">
        <f t="shared" si="127"/>
        <v>0</v>
      </c>
      <c r="W160" s="58">
        <f t="shared" si="127"/>
        <v>0</v>
      </c>
      <c r="X160" s="58">
        <f t="shared" si="127"/>
        <v>0</v>
      </c>
      <c r="Y160" s="58">
        <f t="shared" si="127"/>
        <v>0</v>
      </c>
      <c r="Z160" s="58">
        <f t="shared" si="127"/>
        <v>0</v>
      </c>
      <c r="AA160" s="58">
        <f t="shared" si="127"/>
        <v>0</v>
      </c>
      <c r="AB160" s="58">
        <f t="shared" si="127"/>
        <v>0</v>
      </c>
      <c r="AC160" s="62">
        <f t="shared" si="127"/>
        <v>0</v>
      </c>
    </row>
    <row r="161" spans="1:29" x14ac:dyDescent="0.25">
      <c r="A161" s="177"/>
      <c r="C161" s="180"/>
      <c r="D161" s="137" t="s">
        <v>10</v>
      </c>
      <c r="E161" s="138">
        <f t="shared" si="107"/>
        <v>5.1458301729025088E-2</v>
      </c>
      <c r="F161" s="139">
        <f t="shared" ref="F161:P161" si="128">F146*$AG$26*$AF$10/10^9</f>
        <v>5.0378969094869962E-3</v>
      </c>
      <c r="G161" s="140">
        <f t="shared" si="128"/>
        <v>5.3092757972739253E-3</v>
      </c>
      <c r="H161" s="140">
        <f t="shared" si="128"/>
        <v>5.5591370584902227E-3</v>
      </c>
      <c r="I161" s="140">
        <f t="shared" si="128"/>
        <v>5.7419833144208001E-3</v>
      </c>
      <c r="J161" s="140">
        <f t="shared" si="128"/>
        <v>5.8157158392534557E-3</v>
      </c>
      <c r="K161" s="140">
        <f t="shared" si="128"/>
        <v>5.7404071977245619E-3</v>
      </c>
      <c r="L161" s="140">
        <f t="shared" si="128"/>
        <v>5.2839653335680558E-3</v>
      </c>
      <c r="M161" s="140">
        <f t="shared" si="128"/>
        <v>4.5502007643816785E-3</v>
      </c>
      <c r="N161" s="140">
        <f t="shared" si="128"/>
        <v>3.580763007509109E-3</v>
      </c>
      <c r="O161" s="140">
        <f t="shared" si="128"/>
        <v>2.4283124397869661E-3</v>
      </c>
      <c r="P161" s="140">
        <f t="shared" si="128"/>
        <v>1.4023837926146168E-3</v>
      </c>
      <c r="Q161" s="140">
        <f t="shared" ref="Q161:AC161" si="129">Q146*$AH$26*$AF$10/10^9</f>
        <v>6.7870011158566699E-4</v>
      </c>
      <c r="R161" s="140">
        <f t="shared" si="129"/>
        <v>2.8275646532976913E-4</v>
      </c>
      <c r="S161" s="140">
        <f t="shared" si="129"/>
        <v>4.6803697599255379E-5</v>
      </c>
      <c r="T161" s="140">
        <f t="shared" si="129"/>
        <v>0</v>
      </c>
      <c r="U161" s="140">
        <f t="shared" si="129"/>
        <v>0</v>
      </c>
      <c r="V161" s="140">
        <f t="shared" si="129"/>
        <v>0</v>
      </c>
      <c r="W161" s="140">
        <f t="shared" si="129"/>
        <v>0</v>
      </c>
      <c r="X161" s="140">
        <f t="shared" si="129"/>
        <v>0</v>
      </c>
      <c r="Y161" s="140">
        <f t="shared" si="129"/>
        <v>0</v>
      </c>
      <c r="Z161" s="140">
        <f t="shared" si="129"/>
        <v>0</v>
      </c>
      <c r="AA161" s="140">
        <f t="shared" si="129"/>
        <v>0</v>
      </c>
      <c r="AB161" s="140">
        <f t="shared" si="129"/>
        <v>0</v>
      </c>
      <c r="AC161" s="141">
        <f t="shared" si="129"/>
        <v>0</v>
      </c>
    </row>
    <row r="162" spans="1:29" x14ac:dyDescent="0.25">
      <c r="E162" s="131"/>
    </row>
    <row r="163" spans="1:29" x14ac:dyDescent="0.25">
      <c r="C163" s="2" t="s">
        <v>165</v>
      </c>
      <c r="E163" s="131"/>
      <c r="F163" s="2" t="s">
        <v>166</v>
      </c>
    </row>
    <row r="164" spans="1:29" x14ac:dyDescent="0.25">
      <c r="C164" s="122" t="s">
        <v>30</v>
      </c>
      <c r="D164" s="122" t="s">
        <v>120</v>
      </c>
      <c r="E164" s="122" t="s">
        <v>168</v>
      </c>
      <c r="F164" s="122" t="s">
        <v>169</v>
      </c>
      <c r="G164" s="122" t="s">
        <v>170</v>
      </c>
      <c r="H164" s="122" t="s">
        <v>171</v>
      </c>
      <c r="I164" s="122" t="s">
        <v>172</v>
      </c>
      <c r="J164" s="122" t="s">
        <v>173</v>
      </c>
      <c r="K164" s="122" t="s">
        <v>174</v>
      </c>
      <c r="L164" s="122" t="s">
        <v>175</v>
      </c>
      <c r="M164" s="122" t="s">
        <v>176</v>
      </c>
      <c r="N164" s="122" t="s">
        <v>177</v>
      </c>
      <c r="O164" s="122" t="s">
        <v>178</v>
      </c>
      <c r="P164" s="122" t="s">
        <v>179</v>
      </c>
      <c r="Q164" s="122" t="s">
        <v>180</v>
      </c>
      <c r="R164" s="122" t="s">
        <v>181</v>
      </c>
      <c r="S164" s="122" t="s">
        <v>182</v>
      </c>
      <c r="T164" s="122" t="s">
        <v>183</v>
      </c>
      <c r="U164" s="122" t="s">
        <v>184</v>
      </c>
      <c r="V164" s="122" t="s">
        <v>185</v>
      </c>
      <c r="W164" s="122" t="s">
        <v>186</v>
      </c>
      <c r="X164" s="122" t="s">
        <v>187</v>
      </c>
      <c r="Y164" s="122" t="s">
        <v>188</v>
      </c>
      <c r="Z164" s="122" t="s">
        <v>189</v>
      </c>
      <c r="AA164" s="122" t="s">
        <v>190</v>
      </c>
      <c r="AB164" s="122" t="s">
        <v>191</v>
      </c>
      <c r="AC164" s="122" t="s">
        <v>192</v>
      </c>
    </row>
    <row r="165" spans="1:29" ht="15" customHeight="1" x14ac:dyDescent="0.25">
      <c r="A165" s="163" t="s">
        <v>20</v>
      </c>
      <c r="C165" s="126" t="s">
        <v>25</v>
      </c>
      <c r="D165" s="127" t="s">
        <v>8</v>
      </c>
      <c r="E165" s="128">
        <f>SUM(F165:AC165)</f>
        <v>284769501.6577943</v>
      </c>
      <c r="F165" s="129">
        <v>32443914.348981705</v>
      </c>
      <c r="G165" s="130">
        <v>33542818.591867242</v>
      </c>
      <c r="H165" s="130">
        <v>34589273.218497939</v>
      </c>
      <c r="I165" s="130">
        <v>35399159.360848419</v>
      </c>
      <c r="J165" s="130">
        <v>35442822.01347807</v>
      </c>
      <c r="K165" s="130">
        <v>34274177.204569146</v>
      </c>
      <c r="L165" s="130">
        <v>30497425.411118541</v>
      </c>
      <c r="M165" s="130">
        <v>24277006.17496267</v>
      </c>
      <c r="N165" s="130">
        <v>15610029.813093182</v>
      </c>
      <c r="O165" s="130">
        <v>6875883.5512484359</v>
      </c>
      <c r="P165" s="130">
        <v>1650799.6054641709</v>
      </c>
      <c r="Q165" s="130">
        <v>162513.56354077838</v>
      </c>
      <c r="R165" s="130">
        <v>3668.1083444530896</v>
      </c>
      <c r="S165" s="130">
        <v>10.690149182678768</v>
      </c>
      <c r="T165" s="130">
        <v>1.6304514187234621E-3</v>
      </c>
      <c r="U165" s="130">
        <v>6.398846825497853E-9</v>
      </c>
      <c r="V165" s="130">
        <v>1.5723470799514305E-16</v>
      </c>
      <c r="W165" s="130">
        <v>5.1155408079104607E-27</v>
      </c>
      <c r="X165" s="130">
        <v>3.4842997781548336E-41</v>
      </c>
      <c r="Y165" s="130">
        <v>4.7354420978941439E-60</v>
      </c>
      <c r="Z165" s="130">
        <v>9.260842401146774E-85</v>
      </c>
      <c r="AA165" s="130">
        <v>9.4566230725663122E-117</v>
      </c>
      <c r="AB165" s="130">
        <v>1.7049435159539274E-157</v>
      </c>
      <c r="AC165" s="132">
        <v>8.3016990655955723E-209</v>
      </c>
    </row>
    <row r="166" spans="1:29" x14ac:dyDescent="0.25">
      <c r="A166" s="164"/>
      <c r="C166" s="178" t="s">
        <v>27</v>
      </c>
      <c r="D166" s="134" t="s">
        <v>8</v>
      </c>
      <c r="E166" s="98">
        <f t="shared" ref="E166:E176" si="130">SUM(F166:AC166)</f>
        <v>5069433.4424445601</v>
      </c>
      <c r="F166" s="53">
        <v>401847.41441894788</v>
      </c>
      <c r="G166" s="57">
        <v>422513.48819676699</v>
      </c>
      <c r="H166" s="57">
        <v>435544.18806204566</v>
      </c>
      <c r="I166" s="57">
        <v>442514.14915356034</v>
      </c>
      <c r="J166" s="57">
        <v>440997.98644254979</v>
      </c>
      <c r="K166" s="57">
        <v>429970.12154837314</v>
      </c>
      <c r="L166" s="57">
        <v>397029.23268656945</v>
      </c>
      <c r="M166" s="57">
        <v>357231.32425716682</v>
      </c>
      <c r="N166" s="57">
        <v>312543.46713218436</v>
      </c>
      <c r="O166" s="57">
        <v>265687.84631945466</v>
      </c>
      <c r="P166" s="57">
        <v>223507.99253778928</v>
      </c>
      <c r="Q166" s="57">
        <v>200687.23234767868</v>
      </c>
      <c r="R166" s="57">
        <v>172500.51257937739</v>
      </c>
      <c r="S166" s="57">
        <v>140707.33733940378</v>
      </c>
      <c r="T166" s="57">
        <v>78653.081993740852</v>
      </c>
      <c r="U166" s="57">
        <v>62360.826310829914</v>
      </c>
      <c r="V166" s="57">
        <v>53417.878179745836</v>
      </c>
      <c r="W166" s="57">
        <v>55192.746282924069</v>
      </c>
      <c r="X166" s="57">
        <v>47339.870938920118</v>
      </c>
      <c r="Y166" s="57">
        <v>42687.455585206233</v>
      </c>
      <c r="Z166" s="57">
        <v>30806.928895230554</v>
      </c>
      <c r="AA166" s="57">
        <v>24327.274585781037</v>
      </c>
      <c r="AB166" s="57">
        <v>17115.159452754197</v>
      </c>
      <c r="AC166" s="61">
        <v>14249.927197558969</v>
      </c>
    </row>
    <row r="167" spans="1:29" x14ac:dyDescent="0.25">
      <c r="A167" s="164"/>
      <c r="C167" s="179"/>
      <c r="D167" s="135" t="s">
        <v>9</v>
      </c>
      <c r="E167" s="103">
        <f t="shared" si="130"/>
        <v>5042555.8134371778</v>
      </c>
      <c r="F167" s="54">
        <v>412655.04659158469</v>
      </c>
      <c r="G167" s="136">
        <v>433876.93164460128</v>
      </c>
      <c r="H167" s="136">
        <v>447258.09043046209</v>
      </c>
      <c r="I167" s="136">
        <v>454415.50768825226</v>
      </c>
      <c r="J167" s="136">
        <v>452858.56798501412</v>
      </c>
      <c r="K167" s="136">
        <v>441534.11014747334</v>
      </c>
      <c r="L167" s="136">
        <v>407707.28050943546</v>
      </c>
      <c r="M167" s="136">
        <v>366839.01268462103</v>
      </c>
      <c r="N167" s="136">
        <v>320949.28165163175</v>
      </c>
      <c r="O167" s="136">
        <v>272833.4852180219</v>
      </c>
      <c r="P167" s="136">
        <v>229519.20994100606</v>
      </c>
      <c r="Q167" s="136">
        <v>206084.68847438885</v>
      </c>
      <c r="R167" s="136">
        <v>177139.89066830932</v>
      </c>
      <c r="S167" s="136">
        <v>144491.64225562246</v>
      </c>
      <c r="T167" s="136">
        <v>80768.446057142224</v>
      </c>
      <c r="U167" s="136">
        <v>64038.012348529512</v>
      </c>
      <c r="V167" s="136">
        <v>42603.215726177659</v>
      </c>
      <c r="W167" s="136">
        <v>34174.138794358456</v>
      </c>
      <c r="X167" s="136">
        <v>22498.15648582342</v>
      </c>
      <c r="Y167" s="136">
        <v>15224.871292240594</v>
      </c>
      <c r="Z167" s="136">
        <v>7925.4339896443735</v>
      </c>
      <c r="AA167" s="136">
        <v>4202.4082777740741</v>
      </c>
      <c r="AB167" s="136">
        <v>1711.5159452754187</v>
      </c>
      <c r="AC167" s="62">
        <v>1246.8686297864099</v>
      </c>
    </row>
    <row r="168" spans="1:29" x14ac:dyDescent="0.25">
      <c r="A168" s="164"/>
      <c r="C168" s="180"/>
      <c r="D168" s="137" t="s">
        <v>10</v>
      </c>
      <c r="E168" s="138">
        <f t="shared" si="130"/>
        <v>2060517.5902574447</v>
      </c>
      <c r="F168" s="139">
        <v>167027.04266802236</v>
      </c>
      <c r="G168" s="140">
        <v>175616.85328471975</v>
      </c>
      <c r="H168" s="140">
        <v>181033.03660280624</v>
      </c>
      <c r="I168" s="140">
        <v>183930.08644524511</v>
      </c>
      <c r="J168" s="140">
        <v>183299.89656536299</v>
      </c>
      <c r="K168" s="140">
        <v>178716.18744064408</v>
      </c>
      <c r="L168" s="140">
        <v>165024.37544429538</v>
      </c>
      <c r="M168" s="140">
        <v>148482.4575152038</v>
      </c>
      <c r="N168" s="140">
        <v>129908.04257327956</v>
      </c>
      <c r="O168" s="140">
        <v>110432.60115967554</v>
      </c>
      <c r="P168" s="140">
        <v>92900.63259516914</v>
      </c>
      <c r="Q168" s="140">
        <v>83415.231049157403</v>
      </c>
      <c r="R168" s="140">
        <v>71699.479556220438</v>
      </c>
      <c r="S168" s="140">
        <v>58484.71234156147</v>
      </c>
      <c r="T168" s="140">
        <v>32691.990070748037</v>
      </c>
      <c r="U168" s="140">
        <v>25920.14785535718</v>
      </c>
      <c r="V168" s="140">
        <v>18679.871510708668</v>
      </c>
      <c r="W168" s="140">
        <v>16482.217383119787</v>
      </c>
      <c r="X168" s="140">
        <v>12186.501429821019</v>
      </c>
      <c r="Y168" s="140">
        <v>9539.634543872271</v>
      </c>
      <c r="Z168" s="140">
        <v>6007.9902824723467</v>
      </c>
      <c r="AA168" s="140">
        <v>4155.7148524654731</v>
      </c>
      <c r="AB168" s="140">
        <v>2567.2739179131286</v>
      </c>
      <c r="AC168" s="141">
        <v>2315.6131696033322</v>
      </c>
    </row>
    <row r="169" spans="1:29" x14ac:dyDescent="0.25">
      <c r="A169" s="164"/>
      <c r="C169" s="178" t="s">
        <v>26</v>
      </c>
      <c r="D169" s="134" t="s">
        <v>8</v>
      </c>
      <c r="E169" s="98">
        <f t="shared" si="130"/>
        <v>65334136.386181772</v>
      </c>
      <c r="F169" s="53">
        <v>8718241.4770746417</v>
      </c>
      <c r="G169" s="57">
        <v>8526435.2060096674</v>
      </c>
      <c r="H169" s="57">
        <v>8197465.6482931422</v>
      </c>
      <c r="I169" s="57">
        <v>7747557.8448386444</v>
      </c>
      <c r="J169" s="57">
        <v>7132254.6737957345</v>
      </c>
      <c r="K169" s="57">
        <v>6348656.4557551146</v>
      </c>
      <c r="L169" s="57">
        <v>5304681.3181534838</v>
      </c>
      <c r="M169" s="57">
        <v>4234619.4571822686</v>
      </c>
      <c r="N169" s="57">
        <v>3208130.5849735104</v>
      </c>
      <c r="O169" s="57">
        <v>2293571.8833822459</v>
      </c>
      <c r="P169" s="57">
        <v>1561820.7305870785</v>
      </c>
      <c r="Q169" s="57">
        <v>1056988.9573997969</v>
      </c>
      <c r="R169" s="57">
        <v>576853.65143736498</v>
      </c>
      <c r="S169" s="57">
        <v>287831.29821231123</v>
      </c>
      <c r="T169" s="57">
        <v>72269.255250690578</v>
      </c>
      <c r="U169" s="57">
        <v>35660.729629141933</v>
      </c>
      <c r="V169" s="57">
        <v>16827.132150809382</v>
      </c>
      <c r="W169" s="57">
        <v>8267.750356856026</v>
      </c>
      <c r="X169" s="57">
        <v>3973.1969173249768</v>
      </c>
      <c r="Y169" s="57">
        <v>1518.7213258802294</v>
      </c>
      <c r="Z169" s="57">
        <v>384.84794280288838</v>
      </c>
      <c r="AA169" s="57">
        <v>97.641155263093452</v>
      </c>
      <c r="AB169" s="57">
        <v>22.526203244857584</v>
      </c>
      <c r="AC169" s="61">
        <v>5.398154743508921</v>
      </c>
    </row>
    <row r="170" spans="1:29" x14ac:dyDescent="0.25">
      <c r="A170" s="164"/>
      <c r="C170" s="179"/>
      <c r="D170" s="135" t="s">
        <v>9</v>
      </c>
      <c r="E170" s="103">
        <f t="shared" si="130"/>
        <v>53316349.925648108</v>
      </c>
      <c r="F170" s="54">
        <v>7014930.0646538138</v>
      </c>
      <c r="G170" s="136">
        <v>6875259.0867366968</v>
      </c>
      <c r="H170" s="136">
        <v>6623820.2318720883</v>
      </c>
      <c r="I170" s="136">
        <v>6273100.4345577359</v>
      </c>
      <c r="J170" s="136">
        <v>5786483.0697511025</v>
      </c>
      <c r="K170" s="136">
        <v>5160868.9147601202</v>
      </c>
      <c r="L170" s="136">
        <v>4320528.8658921439</v>
      </c>
      <c r="M170" s="136">
        <v>3455514.7488909555</v>
      </c>
      <c r="N170" s="136">
        <v>2622744.1818574332</v>
      </c>
      <c r="O170" s="136">
        <v>1878482.5790639608</v>
      </c>
      <c r="P170" s="136">
        <v>1281453.5846135409</v>
      </c>
      <c r="Q170" s="136">
        <v>868771.42525770084</v>
      </c>
      <c r="R170" s="136">
        <v>588670.89643338881</v>
      </c>
      <c r="S170" s="136">
        <v>357535.10553362605</v>
      </c>
      <c r="T170" s="136">
        <v>109407.30264919173</v>
      </c>
      <c r="U170" s="136">
        <v>54196.73862952675</v>
      </c>
      <c r="V170" s="136">
        <v>25964.313002880255</v>
      </c>
      <c r="W170" s="136">
        <v>12478.226569791335</v>
      </c>
      <c r="X170" s="136">
        <v>4309.3990993230818</v>
      </c>
      <c r="Y170" s="136">
        <v>1355.1253488322332</v>
      </c>
      <c r="Z170" s="136">
        <v>363.74973885539094</v>
      </c>
      <c r="AA170" s="136">
        <v>88.976482829695229</v>
      </c>
      <c r="AB170" s="136">
        <v>18.644065290416492</v>
      </c>
      <c r="AC170" s="62">
        <v>4.2601872734434343</v>
      </c>
    </row>
    <row r="171" spans="1:29" x14ac:dyDescent="0.25">
      <c r="A171" s="164"/>
      <c r="C171" s="180"/>
      <c r="D171" s="137" t="s">
        <v>10</v>
      </c>
      <c r="E171" s="138">
        <f t="shared" si="130"/>
        <v>1225106.6534765137</v>
      </c>
      <c r="F171" s="139">
        <v>159040.8693941684</v>
      </c>
      <c r="G171" s="140">
        <v>155689.83027306397</v>
      </c>
      <c r="H171" s="140">
        <v>149822.46176834748</v>
      </c>
      <c r="I171" s="140">
        <v>141729.01268417953</v>
      </c>
      <c r="J171" s="140">
        <v>130589.95301990496</v>
      </c>
      <c r="K171" s="140">
        <v>116344.65549949749</v>
      </c>
      <c r="L171" s="140">
        <v>97296.809124025953</v>
      </c>
      <c r="M171" s="140">
        <v>77735.905073849819</v>
      </c>
      <c r="N171" s="140">
        <v>58941.452018348871</v>
      </c>
      <c r="O171" s="140">
        <v>42173.191996827853</v>
      </c>
      <c r="P171" s="140">
        <v>28741.184590648634</v>
      </c>
      <c r="Q171" s="140">
        <v>19466.485860595392</v>
      </c>
      <c r="R171" s="140">
        <v>23806.178213079133</v>
      </c>
      <c r="S171" s="140">
        <v>13175.124146203481</v>
      </c>
      <c r="T171" s="140">
        <v>5623.0420469313058</v>
      </c>
      <c r="U171" s="140">
        <v>2781.3619259383831</v>
      </c>
      <c r="V171" s="140">
        <v>1323.4467573306074</v>
      </c>
      <c r="W171" s="140">
        <v>423.38728421729309</v>
      </c>
      <c r="X171" s="140">
        <v>256.1627634014863</v>
      </c>
      <c r="Y171" s="140">
        <v>119.74361144635262</v>
      </c>
      <c r="Z171" s="140">
        <v>23.152505618297297</v>
      </c>
      <c r="AA171" s="140">
        <v>2.4558707545450966</v>
      </c>
      <c r="AB171" s="140">
        <v>0.67087296813451847</v>
      </c>
      <c r="AC171" s="141">
        <v>0.11617516613177105</v>
      </c>
    </row>
    <row r="172" spans="1:29" x14ac:dyDescent="0.25">
      <c r="A172" s="164"/>
      <c r="C172" s="178" t="s">
        <v>28</v>
      </c>
      <c r="D172" s="134" t="s">
        <v>8</v>
      </c>
      <c r="E172" s="98">
        <f t="shared" si="130"/>
        <v>220117.57791257452</v>
      </c>
      <c r="F172" s="53">
        <v>21644.371221744062</v>
      </c>
      <c r="G172" s="57">
        <v>36014.245331312617</v>
      </c>
      <c r="H172" s="57">
        <v>42444.442326869757</v>
      </c>
      <c r="I172" s="57">
        <v>40337.774537364618</v>
      </c>
      <c r="J172" s="57">
        <v>32309.426127505176</v>
      </c>
      <c r="K172" s="57">
        <v>22284.552014647801</v>
      </c>
      <c r="L172" s="57">
        <v>13196.714624717377</v>
      </c>
      <c r="M172" s="57">
        <v>6853.5530008855985</v>
      </c>
      <c r="N172" s="57">
        <v>3131.3901137513699</v>
      </c>
      <c r="O172" s="57">
        <v>1260.3690061657046</v>
      </c>
      <c r="P172" s="57">
        <v>451.79231640727147</v>
      </c>
      <c r="Q172" s="57">
        <v>150.28576574003341</v>
      </c>
      <c r="R172" s="57">
        <v>32.267867537204403</v>
      </c>
      <c r="S172" s="57">
        <v>5.6682648563707803</v>
      </c>
      <c r="T172" s="57">
        <v>0.66197015181042318</v>
      </c>
      <c r="U172" s="57">
        <v>5.0048247709865532E-2</v>
      </c>
      <c r="V172" s="57">
        <v>1.0864572007102379E-2</v>
      </c>
      <c r="W172" s="57">
        <v>2.0736202445150271E-3</v>
      </c>
      <c r="X172" s="57">
        <v>3.7337459912037863E-4</v>
      </c>
      <c r="Y172" s="57">
        <v>5.762423719024208E-5</v>
      </c>
      <c r="Z172" s="57">
        <v>5.4789251865523848E-6</v>
      </c>
      <c r="AA172" s="57">
        <v>0</v>
      </c>
      <c r="AB172" s="57">
        <v>0</v>
      </c>
      <c r="AC172" s="61">
        <v>0</v>
      </c>
    </row>
    <row r="173" spans="1:29" x14ac:dyDescent="0.25">
      <c r="A173" s="164"/>
      <c r="C173" s="179"/>
      <c r="D173" s="135" t="s">
        <v>9</v>
      </c>
      <c r="E173" s="103">
        <f t="shared" si="130"/>
        <v>8399092.5841683038</v>
      </c>
      <c r="F173" s="54">
        <v>2056215.2660656611</v>
      </c>
      <c r="G173" s="136">
        <v>1917170.2913356796</v>
      </c>
      <c r="H173" s="136">
        <v>1590128.7451442825</v>
      </c>
      <c r="I173" s="136">
        <v>1177046.4053485519</v>
      </c>
      <c r="J173" s="136">
        <v>777811.07891813654</v>
      </c>
      <c r="K173" s="136">
        <v>459316.70326048607</v>
      </c>
      <c r="L173" s="136">
        <v>238980.26025290677</v>
      </c>
      <c r="M173" s="136">
        <v>111137.59178398082</v>
      </c>
      <c r="N173" s="136">
        <v>46137.813633976715</v>
      </c>
      <c r="O173" s="136">
        <v>17068.064079176933</v>
      </c>
      <c r="P173" s="136">
        <v>5675.795275520828</v>
      </c>
      <c r="Q173" s="136">
        <v>1764.9454166379114</v>
      </c>
      <c r="R173" s="136">
        <v>489.44118407272026</v>
      </c>
      <c r="S173" s="136">
        <v>121.05480371551474</v>
      </c>
      <c r="T173" s="136">
        <v>23.335488684889274</v>
      </c>
      <c r="U173" s="136">
        <v>4.7545835324371684</v>
      </c>
      <c r="V173" s="136">
        <v>0.86838086753345811</v>
      </c>
      <c r="W173" s="136">
        <v>0.1430933943813375</v>
      </c>
      <c r="X173" s="136">
        <v>2.2674705842258565E-2</v>
      </c>
      <c r="Y173" s="136">
        <v>3.1254852968558289E-3</v>
      </c>
      <c r="Z173" s="136">
        <v>3.1884929632484678E-4</v>
      </c>
      <c r="AA173" s="136">
        <v>0</v>
      </c>
      <c r="AB173" s="136">
        <v>0</v>
      </c>
      <c r="AC173" s="62">
        <v>0</v>
      </c>
    </row>
    <row r="174" spans="1:29" x14ac:dyDescent="0.25">
      <c r="A174" s="164"/>
      <c r="C174" s="180"/>
      <c r="D174" s="137" t="s">
        <v>10</v>
      </c>
      <c r="E174" s="138">
        <f t="shared" si="130"/>
        <v>353645.999481929</v>
      </c>
      <c r="F174" s="139">
        <v>86577.484886975217</v>
      </c>
      <c r="G174" s="140">
        <v>80722.959635186475</v>
      </c>
      <c r="H174" s="140">
        <v>66952.789269232919</v>
      </c>
      <c r="I174" s="140">
        <v>49559.848646254803</v>
      </c>
      <c r="J174" s="140">
        <v>32749.940164974163</v>
      </c>
      <c r="K174" s="140">
        <v>19339.650663599408</v>
      </c>
      <c r="L174" s="140">
        <v>10062.32674749081</v>
      </c>
      <c r="M174" s="140">
        <v>4679.4775487991919</v>
      </c>
      <c r="N174" s="140">
        <v>1942.6447845884929</v>
      </c>
      <c r="O174" s="140">
        <v>718.65532964955514</v>
      </c>
      <c r="P174" s="140">
        <v>238.98085370614012</v>
      </c>
      <c r="Q174" s="140">
        <v>74.313491226859426</v>
      </c>
      <c r="R174" s="140">
        <v>20.608049855693487</v>
      </c>
      <c r="S174" s="140">
        <v>5.0970443669690422</v>
      </c>
      <c r="T174" s="140">
        <v>0.98254689199533796</v>
      </c>
      <c r="U174" s="140">
        <v>0.20019299083945974</v>
      </c>
      <c r="V174" s="140">
        <v>3.3709090333823404E-2</v>
      </c>
      <c r="W174" s="140">
        <v>5.0854686652368718E-3</v>
      </c>
      <c r="X174" s="140">
        <v>7.3168509337710925E-4</v>
      </c>
      <c r="Y174" s="140">
        <v>9.0658182931691888E-5</v>
      </c>
      <c r="Z174" s="140">
        <v>9.2371961822866853E-6</v>
      </c>
      <c r="AA174" s="140">
        <v>0</v>
      </c>
      <c r="AB174" s="140">
        <v>0</v>
      </c>
      <c r="AC174" s="141">
        <v>0</v>
      </c>
    </row>
    <row r="175" spans="1:29" x14ac:dyDescent="0.25">
      <c r="A175" s="164"/>
      <c r="C175" s="178" t="s">
        <v>32</v>
      </c>
      <c r="D175" s="135" t="s">
        <v>9</v>
      </c>
      <c r="E175" s="103">
        <f t="shared" si="130"/>
        <v>2014727.4005092515</v>
      </c>
      <c r="F175" s="54">
        <v>174782.93830866384</v>
      </c>
      <c r="G175" s="136">
        <v>189636.92662639992</v>
      </c>
      <c r="H175" s="136">
        <v>204248.65103630724</v>
      </c>
      <c r="I175" s="136">
        <v>216832.95011792524</v>
      </c>
      <c r="J175" s="136">
        <v>225550.97163932581</v>
      </c>
      <c r="K175" s="136">
        <v>228479.25833733377</v>
      </c>
      <c r="L175" s="136">
        <v>215688.67895705259</v>
      </c>
      <c r="M175" s="136">
        <v>190360.6349277499</v>
      </c>
      <c r="N175" s="136">
        <v>153437.40802148613</v>
      </c>
      <c r="O175" s="136">
        <v>106515.35628087117</v>
      </c>
      <c r="P175" s="136">
        <v>62933.4451711199</v>
      </c>
      <c r="Q175" s="136">
        <v>31143.37951739108</v>
      </c>
      <c r="R175" s="136">
        <v>12970.536775346407</v>
      </c>
      <c r="S175" s="136">
        <v>2146.2647922786159</v>
      </c>
      <c r="T175" s="136">
        <v>0</v>
      </c>
      <c r="U175" s="136">
        <v>0</v>
      </c>
      <c r="V175" s="136">
        <v>0</v>
      </c>
      <c r="W175" s="136">
        <v>0</v>
      </c>
      <c r="X175" s="136">
        <v>0</v>
      </c>
      <c r="Y175" s="136">
        <v>0</v>
      </c>
      <c r="Z175" s="136">
        <v>0</v>
      </c>
      <c r="AA175" s="136">
        <v>0</v>
      </c>
      <c r="AB175" s="136">
        <v>0</v>
      </c>
      <c r="AC175" s="62">
        <v>0</v>
      </c>
    </row>
    <row r="176" spans="1:29" x14ac:dyDescent="0.25">
      <c r="A176" s="164"/>
      <c r="C176" s="180"/>
      <c r="D176" s="137" t="s">
        <v>10</v>
      </c>
      <c r="E176" s="138">
        <f t="shared" si="130"/>
        <v>39855.028809552081</v>
      </c>
      <c r="F176" s="139">
        <v>3566.9987409931396</v>
      </c>
      <c r="G176" s="140">
        <v>3840.0946403456956</v>
      </c>
      <c r="H176" s="140">
        <v>4105.4606191738549</v>
      </c>
      <c r="I176" s="140">
        <v>4327.8066705324109</v>
      </c>
      <c r="J176" s="140">
        <v>4471.6950643173759</v>
      </c>
      <c r="K176" s="140">
        <v>4500.8449887368724</v>
      </c>
      <c r="L176" s="140">
        <v>4222.9905732351381</v>
      </c>
      <c r="M176" s="140">
        <v>3705.379540552402</v>
      </c>
      <c r="N176" s="140">
        <v>2970.0192196462822</v>
      </c>
      <c r="O176" s="140">
        <v>2050.762402140459</v>
      </c>
      <c r="P176" s="140">
        <v>1205.4688722028661</v>
      </c>
      <c r="Q176" s="140">
        <v>593.61104594074197</v>
      </c>
      <c r="R176" s="140">
        <v>251.55515351981799</v>
      </c>
      <c r="S176" s="140">
        <v>42.34127821502031</v>
      </c>
      <c r="T176" s="140">
        <v>0</v>
      </c>
      <c r="U176" s="140">
        <v>0</v>
      </c>
      <c r="V176" s="140">
        <v>0</v>
      </c>
      <c r="W176" s="140">
        <v>0</v>
      </c>
      <c r="X176" s="140">
        <v>0</v>
      </c>
      <c r="Y176" s="140">
        <v>0</v>
      </c>
      <c r="Z176" s="140">
        <v>0</v>
      </c>
      <c r="AA176" s="140">
        <v>0</v>
      </c>
      <c r="AB176" s="140">
        <v>0</v>
      </c>
      <c r="AC176" s="141">
        <v>0</v>
      </c>
    </row>
    <row r="178" spans="1:29" x14ac:dyDescent="0.25">
      <c r="C178" s="2" t="s">
        <v>198</v>
      </c>
      <c r="E178" s="131"/>
      <c r="F178" s="2" t="s">
        <v>166</v>
      </c>
    </row>
    <row r="179" spans="1:29" x14ac:dyDescent="0.25">
      <c r="C179" s="51" t="s">
        <v>30</v>
      </c>
      <c r="D179" s="51" t="s">
        <v>120</v>
      </c>
      <c r="E179" s="51" t="s">
        <v>7</v>
      </c>
      <c r="F179" s="51" t="s">
        <v>169</v>
      </c>
      <c r="G179" s="51" t="s">
        <v>170</v>
      </c>
      <c r="H179" s="51" t="s">
        <v>171</v>
      </c>
      <c r="I179" s="51" t="s">
        <v>172</v>
      </c>
      <c r="J179" s="51" t="s">
        <v>173</v>
      </c>
      <c r="K179" s="51" t="s">
        <v>174</v>
      </c>
      <c r="L179" s="51" t="s">
        <v>175</v>
      </c>
      <c r="M179" s="51" t="s">
        <v>176</v>
      </c>
      <c r="N179" s="51" t="s">
        <v>177</v>
      </c>
      <c r="O179" s="51" t="s">
        <v>178</v>
      </c>
      <c r="P179" s="51" t="s">
        <v>179</v>
      </c>
      <c r="Q179" s="51" t="s">
        <v>180</v>
      </c>
      <c r="R179" s="51" t="s">
        <v>181</v>
      </c>
      <c r="S179" s="51" t="s">
        <v>182</v>
      </c>
      <c r="T179" s="51" t="s">
        <v>183</v>
      </c>
      <c r="U179" s="51" t="s">
        <v>184</v>
      </c>
      <c r="V179" s="51" t="s">
        <v>185</v>
      </c>
      <c r="W179" s="51" t="s">
        <v>186</v>
      </c>
      <c r="X179" s="51" t="s">
        <v>187</v>
      </c>
      <c r="Y179" s="51" t="s">
        <v>188</v>
      </c>
      <c r="Z179" s="51" t="s">
        <v>189</v>
      </c>
      <c r="AA179" s="51" t="s">
        <v>190</v>
      </c>
      <c r="AB179" s="51" t="s">
        <v>191</v>
      </c>
      <c r="AC179" s="51" t="s">
        <v>192</v>
      </c>
    </row>
    <row r="180" spans="1:29" ht="15" customHeight="1" x14ac:dyDescent="0.25">
      <c r="A180" s="176" t="s">
        <v>20</v>
      </c>
      <c r="C180" s="126" t="s">
        <v>25</v>
      </c>
      <c r="D180" s="127" t="s">
        <v>8</v>
      </c>
      <c r="E180" s="128">
        <f>SUM(F180:AC180)</f>
        <v>12.556988392821152</v>
      </c>
      <c r="F180" s="129">
        <f t="shared" ref="F180:P180" si="131">F165*$AG$15*$AF$6/10^9</f>
        <v>1.4256667062801283</v>
      </c>
      <c r="G180" s="130">
        <f t="shared" si="131"/>
        <v>1.4739553059731261</v>
      </c>
      <c r="H180" s="130">
        <f t="shared" si="131"/>
        <v>1.5199391384038456</v>
      </c>
      <c r="I180" s="130">
        <f t="shared" si="131"/>
        <v>1.5555275602140817</v>
      </c>
      <c r="J180" s="130">
        <f t="shared" si="131"/>
        <v>1.5574462063272601</v>
      </c>
      <c r="K180" s="130">
        <f t="shared" si="131"/>
        <v>1.5060930318117796</v>
      </c>
      <c r="L180" s="130">
        <f t="shared" si="131"/>
        <v>1.3401331161280763</v>
      </c>
      <c r="M180" s="130">
        <f t="shared" si="131"/>
        <v>1.0667923438432969</v>
      </c>
      <c r="N180" s="130">
        <f t="shared" si="131"/>
        <v>0.68594373506184714</v>
      </c>
      <c r="O180" s="130">
        <f t="shared" si="131"/>
        <v>0.30214351295073438</v>
      </c>
      <c r="P180" s="130">
        <f t="shared" si="131"/>
        <v>7.2540261663109326E-2</v>
      </c>
      <c r="Q180" s="130">
        <f t="shared" ref="Q180:AC180" si="132">Q165*$AH$15*$AF$6/10^9</f>
        <v>4.9682810321697052E-2</v>
      </c>
      <c r="R180" s="130">
        <f t="shared" si="132"/>
        <v>1.1213952063217688E-3</v>
      </c>
      <c r="S180" s="130">
        <f t="shared" si="132"/>
        <v>3.268137394700625E-6</v>
      </c>
      <c r="T180" s="130">
        <f t="shared" si="132"/>
        <v>4.9845321713626385E-10</v>
      </c>
      <c r="U180" s="130">
        <f t="shared" si="132"/>
        <v>1.9562225218760375E-15</v>
      </c>
      <c r="V180" s="130">
        <f t="shared" si="132"/>
        <v>4.8068985770224273E-23</v>
      </c>
      <c r="W180" s="130">
        <f t="shared" si="132"/>
        <v>1.5638968103025019E-33</v>
      </c>
      <c r="X180" s="130">
        <f t="shared" si="132"/>
        <v>1.065202197344965E-47</v>
      </c>
      <c r="Y180" s="130">
        <f t="shared" si="132"/>
        <v>1.4476949887325511E-66</v>
      </c>
      <c r="Z180" s="130">
        <f t="shared" si="132"/>
        <v>2.8311770809201027E-91</v>
      </c>
      <c r="AA180" s="130">
        <f t="shared" si="132"/>
        <v>2.8910301402639819E-123</v>
      </c>
      <c r="AB180" s="130">
        <f t="shared" si="132"/>
        <v>5.2122655775184865E-164</v>
      </c>
      <c r="AC180" s="132">
        <f t="shared" si="132"/>
        <v>2.5379527162992822E-215</v>
      </c>
    </row>
    <row r="181" spans="1:29" x14ac:dyDescent="0.25">
      <c r="A181" s="177"/>
      <c r="C181" s="178" t="s">
        <v>27</v>
      </c>
      <c r="D181" s="134" t="s">
        <v>8</v>
      </c>
      <c r="E181" s="98">
        <f t="shared" ref="E181:E191" si="133">SUM(F181:AC181)</f>
        <v>5.3177359692966455</v>
      </c>
      <c r="F181" s="53">
        <f t="shared" ref="F181:P181" si="134">F166*$AG$16*$AF$7/10^9</f>
        <v>0.33654720957586887</v>
      </c>
      <c r="G181" s="57">
        <f t="shared" si="134"/>
        <v>0.35385504636479237</v>
      </c>
      <c r="H181" s="57">
        <f t="shared" si="134"/>
        <v>0.36476825750196334</v>
      </c>
      <c r="I181" s="57">
        <f t="shared" si="134"/>
        <v>0.37060559991610681</v>
      </c>
      <c r="J181" s="57">
        <f t="shared" si="134"/>
        <v>0.3693358136456355</v>
      </c>
      <c r="K181" s="57">
        <f t="shared" si="134"/>
        <v>0.36009997679676253</v>
      </c>
      <c r="L181" s="57">
        <f t="shared" si="134"/>
        <v>0.3325119823750019</v>
      </c>
      <c r="M181" s="57">
        <f t="shared" si="134"/>
        <v>0.29918123406537722</v>
      </c>
      <c r="N181" s="57">
        <f t="shared" si="134"/>
        <v>0.2617551537232044</v>
      </c>
      <c r="O181" s="57">
        <f t="shared" si="134"/>
        <v>0.22251357129254329</v>
      </c>
      <c r="P181" s="57">
        <f t="shared" si="134"/>
        <v>0.18718794375039852</v>
      </c>
      <c r="Q181" s="57">
        <f t="shared" ref="Q181:AC181" si="135">Q166*$AH$16*$AF$7/10^9</f>
        <v>0.39695138979539329</v>
      </c>
      <c r="R181" s="57">
        <f t="shared" si="135"/>
        <v>0.3411991754920109</v>
      </c>
      <c r="S181" s="57">
        <f t="shared" si="135"/>
        <v>0.27831353523537505</v>
      </c>
      <c r="T181" s="57">
        <f t="shared" si="135"/>
        <v>0.15557267816129505</v>
      </c>
      <c r="U181" s="57">
        <f t="shared" si="135"/>
        <v>0.12334724228987252</v>
      </c>
      <c r="V181" s="57">
        <f t="shared" si="135"/>
        <v>0.1056584454094017</v>
      </c>
      <c r="W181" s="57">
        <f t="shared" si="135"/>
        <v>0.10916906415688409</v>
      </c>
      <c r="X181" s="57">
        <f t="shared" si="135"/>
        <v>9.3636388035804471E-2</v>
      </c>
      <c r="Y181" s="57">
        <f t="shared" si="135"/>
        <v>8.4434094900570481E-2</v>
      </c>
      <c r="Z181" s="57">
        <f t="shared" si="135"/>
        <v>6.093488408422449E-2</v>
      </c>
      <c r="AA181" s="57">
        <f t="shared" si="135"/>
        <v>4.8118384731272779E-2</v>
      </c>
      <c r="AB181" s="57">
        <f t="shared" si="135"/>
        <v>3.3853106906026477E-2</v>
      </c>
      <c r="AC181" s="61">
        <f t="shared" si="135"/>
        <v>2.8185791090858277E-2</v>
      </c>
    </row>
    <row r="182" spans="1:29" x14ac:dyDescent="0.25">
      <c r="A182" s="177"/>
      <c r="C182" s="179"/>
      <c r="D182" s="135" t="s">
        <v>9</v>
      </c>
      <c r="E182" s="103">
        <f t="shared" si="133"/>
        <v>5.9382955092370562</v>
      </c>
      <c r="F182" s="54">
        <f t="shared" ref="F182:P182" si="136">F167*$AG$17*$AF$7/10^9</f>
        <v>0.34559860152045219</v>
      </c>
      <c r="G182" s="58">
        <f t="shared" si="136"/>
        <v>0.36337193025235354</v>
      </c>
      <c r="H182" s="58">
        <f t="shared" si="136"/>
        <v>0.374578650735512</v>
      </c>
      <c r="I182" s="58">
        <f t="shared" si="136"/>
        <v>0.38057298768891124</v>
      </c>
      <c r="J182" s="58">
        <f t="shared" si="136"/>
        <v>0.37926905068744932</v>
      </c>
      <c r="K182" s="58">
        <f t="shared" si="136"/>
        <v>0.36978481724850898</v>
      </c>
      <c r="L182" s="58">
        <f t="shared" si="136"/>
        <v>0.34145484742665227</v>
      </c>
      <c r="M182" s="58">
        <f t="shared" si="136"/>
        <v>0.30722767312337013</v>
      </c>
      <c r="N182" s="58">
        <f t="shared" si="136"/>
        <v>0.26879502338324157</v>
      </c>
      <c r="O182" s="58">
        <f t="shared" si="136"/>
        <v>0.22849804387009337</v>
      </c>
      <c r="P182" s="58">
        <f t="shared" si="136"/>
        <v>0.1922223383255926</v>
      </c>
      <c r="Q182" s="58">
        <f t="shared" ref="Q182:AC182" si="137">Q167*$AH$17*$AF$7/10^9</f>
        <v>0.6132680294176821</v>
      </c>
      <c r="R182" s="58">
        <f t="shared" si="137"/>
        <v>0.52713392967531503</v>
      </c>
      <c r="S182" s="58">
        <f t="shared" si="137"/>
        <v>0.42997907981136851</v>
      </c>
      <c r="T182" s="58">
        <f t="shared" si="137"/>
        <v>0.24035121735280024</v>
      </c>
      <c r="U182" s="58">
        <f t="shared" si="137"/>
        <v>0.19056469421156663</v>
      </c>
      <c r="V182" s="58">
        <f t="shared" si="137"/>
        <v>0.1267789002116784</v>
      </c>
      <c r="W182" s="58">
        <f t="shared" si="137"/>
        <v>0.10169560344638176</v>
      </c>
      <c r="X182" s="58">
        <f t="shared" si="137"/>
        <v>6.6950146542819167E-2</v>
      </c>
      <c r="Y182" s="58">
        <f t="shared" si="137"/>
        <v>4.5306261637630456E-2</v>
      </c>
      <c r="Z182" s="58">
        <f t="shared" si="137"/>
        <v>2.358455313245239E-2</v>
      </c>
      <c r="AA182" s="58">
        <f t="shared" si="137"/>
        <v>1.2505551297370366E-2</v>
      </c>
      <c r="AB182" s="58">
        <f t="shared" si="137"/>
        <v>5.093139227596904E-3</v>
      </c>
      <c r="AC182" s="62">
        <f t="shared" si="137"/>
        <v>3.7104390102560459E-3</v>
      </c>
    </row>
    <row r="183" spans="1:29" x14ac:dyDescent="0.25">
      <c r="A183" s="177"/>
      <c r="C183" s="180"/>
      <c r="D183" s="137" t="s">
        <v>10</v>
      </c>
      <c r="E183" s="138">
        <f t="shared" si="133"/>
        <v>1.6255514761049406</v>
      </c>
      <c r="F183" s="139">
        <f t="shared" ref="F183:P183" si="138">F168*$AG$18*$AF$7/10^9</f>
        <v>0.13988514823446874</v>
      </c>
      <c r="G183" s="140">
        <f t="shared" si="138"/>
        <v>0.1470791146259528</v>
      </c>
      <c r="H183" s="140">
        <f t="shared" si="138"/>
        <v>0.15161516815485021</v>
      </c>
      <c r="I183" s="140">
        <f t="shared" si="138"/>
        <v>0.15404144739789277</v>
      </c>
      <c r="J183" s="140">
        <f t="shared" si="138"/>
        <v>0.15351366337349148</v>
      </c>
      <c r="K183" s="140">
        <f t="shared" si="138"/>
        <v>0.14967480698153943</v>
      </c>
      <c r="L183" s="140">
        <f t="shared" si="138"/>
        <v>0.1382079144345974</v>
      </c>
      <c r="M183" s="140">
        <f t="shared" si="138"/>
        <v>0.12435405816898319</v>
      </c>
      <c r="N183" s="140">
        <f t="shared" si="138"/>
        <v>0.10879798565512164</v>
      </c>
      <c r="O183" s="140">
        <f t="shared" si="138"/>
        <v>9.2487303471228272E-2</v>
      </c>
      <c r="P183" s="140">
        <f t="shared" si="138"/>
        <v>7.7804279798454154E-2</v>
      </c>
      <c r="Q183" s="140">
        <f t="shared" ref="Q183:AC183" si="139">Q168*$AH$18*$AF$7/10^9</f>
        <v>4.5589960197290377E-2</v>
      </c>
      <c r="R183" s="140">
        <f t="shared" si="139"/>
        <v>3.918680531146887E-2</v>
      </c>
      <c r="S183" s="140">
        <f t="shared" si="139"/>
        <v>3.1964374782232262E-2</v>
      </c>
      <c r="T183" s="140">
        <f t="shared" si="139"/>
        <v>1.7867558566340147E-2</v>
      </c>
      <c r="U183" s="140">
        <f t="shared" si="139"/>
        <v>1.4166459700114346E-2</v>
      </c>
      <c r="V183" s="140">
        <f t="shared" si="139"/>
        <v>1.0209341722758543E-2</v>
      </c>
      <c r="W183" s="140">
        <f t="shared" si="139"/>
        <v>9.0082305714252256E-3</v>
      </c>
      <c r="X183" s="140">
        <f t="shared" si="139"/>
        <v>6.6604396839991071E-3</v>
      </c>
      <c r="Y183" s="140">
        <f t="shared" si="139"/>
        <v>5.2138147156307168E-3</v>
      </c>
      <c r="Z183" s="140">
        <f t="shared" si="139"/>
        <v>3.2836214010149691E-3</v>
      </c>
      <c r="AA183" s="140">
        <f t="shared" si="139"/>
        <v>2.2712743504065751E-3</v>
      </c>
      <c r="AB183" s="140">
        <f t="shared" si="139"/>
        <v>1.4031240369546817E-3</v>
      </c>
      <c r="AC183" s="141">
        <f t="shared" si="139"/>
        <v>1.2655807687246548E-3</v>
      </c>
    </row>
    <row r="184" spans="1:29" x14ac:dyDescent="0.25">
      <c r="A184" s="177"/>
      <c r="C184" s="178" t="s">
        <v>26</v>
      </c>
      <c r="D184" s="134" t="s">
        <v>8</v>
      </c>
      <c r="E184" s="98">
        <f t="shared" si="133"/>
        <v>4.1655017652656614</v>
      </c>
      <c r="F184" s="53">
        <f t="shared" ref="F184:P184" si="140">F169*$AG$19*$AF$8/10^9</f>
        <v>0.45352292163742286</v>
      </c>
      <c r="G184" s="57">
        <f t="shared" si="140"/>
        <v>0.44354515941662287</v>
      </c>
      <c r="H184" s="57">
        <f t="shared" si="140"/>
        <v>0.42643216302420922</v>
      </c>
      <c r="I184" s="57">
        <f t="shared" si="140"/>
        <v>0.40302795908850625</v>
      </c>
      <c r="J184" s="57">
        <f t="shared" si="140"/>
        <v>0.37101988813085407</v>
      </c>
      <c r="K184" s="57">
        <f t="shared" si="140"/>
        <v>0.33025710882838105</v>
      </c>
      <c r="L184" s="57">
        <f t="shared" si="140"/>
        <v>0.27594952217034419</v>
      </c>
      <c r="M184" s="57">
        <f t="shared" si="140"/>
        <v>0.22028490416262159</v>
      </c>
      <c r="N184" s="57">
        <f t="shared" si="140"/>
        <v>0.16688695303032197</v>
      </c>
      <c r="O184" s="57">
        <f t="shared" si="140"/>
        <v>0.11931160937354443</v>
      </c>
      <c r="P184" s="57">
        <f t="shared" si="140"/>
        <v>8.1245914405139813E-2</v>
      </c>
      <c r="Q184" s="57">
        <f t="shared" ref="Q184:AC184" si="141">Q169*$AH$19*$AF$8/10^9</f>
        <v>0.44830713903779351</v>
      </c>
      <c r="R184" s="57">
        <f t="shared" si="141"/>
        <v>0.24466443883724845</v>
      </c>
      <c r="S184" s="57">
        <f t="shared" si="141"/>
        <v>0.1220796347244034</v>
      </c>
      <c r="T184" s="57">
        <f t="shared" si="141"/>
        <v>3.0651997672265705E-2</v>
      </c>
      <c r="U184" s="57">
        <f t="shared" si="141"/>
        <v>1.5125001603960905E-2</v>
      </c>
      <c r="V184" s="57">
        <f t="shared" si="141"/>
        <v>7.1369936458918733E-3</v>
      </c>
      <c r="W184" s="57">
        <f t="shared" si="141"/>
        <v>3.5066511176037505E-3</v>
      </c>
      <c r="X184" s="57">
        <f t="shared" si="141"/>
        <v>1.685176113118098E-3</v>
      </c>
      <c r="Y184" s="57">
        <f t="shared" si="141"/>
        <v>6.4414448971724032E-4</v>
      </c>
      <c r="Z184" s="57">
        <f t="shared" si="141"/>
        <v>1.6322789277474476E-4</v>
      </c>
      <c r="AA184" s="57">
        <f t="shared" si="141"/>
        <v>4.1413135550654175E-5</v>
      </c>
      <c r="AB184" s="57">
        <f t="shared" si="141"/>
        <v>9.5541752441092278E-6</v>
      </c>
      <c r="AC184" s="61">
        <f t="shared" si="141"/>
        <v>2.2895521208651781E-6</v>
      </c>
    </row>
    <row r="185" spans="1:29" x14ac:dyDescent="0.25">
      <c r="A185" s="177"/>
      <c r="C185" s="179"/>
      <c r="D185" s="135" t="s">
        <v>9</v>
      </c>
      <c r="E185" s="103">
        <f t="shared" si="133"/>
        <v>4.4011721004425031</v>
      </c>
      <c r="F185" s="54">
        <f t="shared" ref="F185:P185" si="142">F170*$AG$20*$AF$8/10^9</f>
        <v>0.36491666196329142</v>
      </c>
      <c r="G185" s="58">
        <f t="shared" si="142"/>
        <v>0.35765097769204296</v>
      </c>
      <c r="H185" s="58">
        <f t="shared" si="142"/>
        <v>0.34457112846198601</v>
      </c>
      <c r="I185" s="58">
        <f t="shared" si="142"/>
        <v>0.32632668460569342</v>
      </c>
      <c r="J185" s="58">
        <f t="shared" si="142"/>
        <v>0.30101284928845234</v>
      </c>
      <c r="K185" s="58">
        <f t="shared" si="142"/>
        <v>0.26846840094582142</v>
      </c>
      <c r="L185" s="58">
        <f t="shared" si="142"/>
        <v>0.22475391160370931</v>
      </c>
      <c r="M185" s="58">
        <f t="shared" si="142"/>
        <v>0.17975587723730749</v>
      </c>
      <c r="N185" s="58">
        <f t="shared" si="142"/>
        <v>0.13643515234022366</v>
      </c>
      <c r="O185" s="58">
        <f t="shared" si="142"/>
        <v>9.7718663762907235E-2</v>
      </c>
      <c r="P185" s="58">
        <f t="shared" si="142"/>
        <v>6.6661215471596397E-2</v>
      </c>
      <c r="Q185" s="58">
        <f t="shared" ref="Q185:AC185" si="143">Q170*$AH$20*$AF$8/10^9</f>
        <v>0.74412869291795847</v>
      </c>
      <c r="R185" s="58">
        <f t="shared" si="143"/>
        <v>0.50421421790188836</v>
      </c>
      <c r="S185" s="58">
        <f t="shared" si="143"/>
        <v>0.30623950445205228</v>
      </c>
      <c r="T185" s="58">
        <f t="shared" si="143"/>
        <v>9.3710624853796526E-2</v>
      </c>
      <c r="U185" s="58">
        <f t="shared" si="143"/>
        <v>4.6421126552180517E-2</v>
      </c>
      <c r="V185" s="58">
        <f t="shared" si="143"/>
        <v>2.2239210148532421E-2</v>
      </c>
      <c r="W185" s="58">
        <f t="shared" si="143"/>
        <v>1.0687974025571418E-2</v>
      </c>
      <c r="X185" s="58">
        <f t="shared" si="143"/>
        <v>3.6911291345590757E-3</v>
      </c>
      <c r="Y185" s="58">
        <f t="shared" si="143"/>
        <v>1.160705365358221E-3</v>
      </c>
      <c r="Z185" s="58">
        <f t="shared" si="143"/>
        <v>3.1156252364472148E-4</v>
      </c>
      <c r="AA185" s="58">
        <f t="shared" si="143"/>
        <v>7.6211017010439341E-5</v>
      </c>
      <c r="AB185" s="58">
        <f t="shared" si="143"/>
        <v>1.5969199183915868E-5</v>
      </c>
      <c r="AC185" s="62">
        <f t="shared" si="143"/>
        <v>3.6489777347739527E-6</v>
      </c>
    </row>
    <row r="186" spans="1:29" x14ac:dyDescent="0.25">
      <c r="A186" s="177"/>
      <c r="C186" s="180"/>
      <c r="D186" s="137" t="s">
        <v>10</v>
      </c>
      <c r="E186" s="138">
        <f t="shared" si="133"/>
        <v>6.9965920257228281E-2</v>
      </c>
      <c r="F186" s="139">
        <f t="shared" ref="F186:P186" si="144">F171*$AG$21*$AF$8/10^9</f>
        <v>8.2733060258846393E-3</v>
      </c>
      <c r="G186" s="140">
        <f t="shared" si="144"/>
        <v>8.0989849708047873E-3</v>
      </c>
      <c r="H186" s="140">
        <f t="shared" si="144"/>
        <v>7.7937644611894346E-3</v>
      </c>
      <c r="I186" s="140">
        <f t="shared" si="144"/>
        <v>7.3727432398310189E-3</v>
      </c>
      <c r="J186" s="140">
        <f t="shared" si="144"/>
        <v>6.7932893560954553E-3</v>
      </c>
      <c r="K186" s="140">
        <f t="shared" si="144"/>
        <v>6.0522489790838588E-3</v>
      </c>
      <c r="L186" s="140">
        <f t="shared" si="144"/>
        <v>5.0613800106318295E-3</v>
      </c>
      <c r="M186" s="140">
        <f t="shared" si="144"/>
        <v>4.0438217819416672E-3</v>
      </c>
      <c r="N186" s="140">
        <f t="shared" si="144"/>
        <v>3.0661343339945081E-3</v>
      </c>
      <c r="O186" s="140">
        <f t="shared" si="144"/>
        <v>2.1938494476749846E-3</v>
      </c>
      <c r="P186" s="140">
        <f t="shared" si="144"/>
        <v>1.4951164224055416E-3</v>
      </c>
      <c r="Q186" s="140">
        <f t="shared" ref="Q186:AC186" si="145">Q171*$AH$21*$AF$8/10^9</f>
        <v>2.8244094426108442E-3</v>
      </c>
      <c r="R186" s="140">
        <f t="shared" si="145"/>
        <v>3.4540591978957595E-3</v>
      </c>
      <c r="S186" s="140">
        <f t="shared" si="145"/>
        <v>1.9115902743099982E-3</v>
      </c>
      <c r="T186" s="140">
        <f t="shared" si="145"/>
        <v>8.1585208379592131E-4</v>
      </c>
      <c r="U186" s="140">
        <f t="shared" si="145"/>
        <v>4.0355023208582243E-4</v>
      </c>
      <c r="V186" s="140">
        <f t="shared" si="145"/>
        <v>1.9202004640004103E-4</v>
      </c>
      <c r="W186" s="140">
        <f t="shared" si="145"/>
        <v>6.1429631007273598E-5</v>
      </c>
      <c r="X186" s="140">
        <f t="shared" si="145"/>
        <v>3.7166879167492255E-5</v>
      </c>
      <c r="Y186" s="140">
        <f t="shared" si="145"/>
        <v>1.7373705212300612E-5</v>
      </c>
      <c r="Z186" s="140">
        <f t="shared" si="145"/>
        <v>3.3592172699638691E-6</v>
      </c>
      <c r="AA186" s="140">
        <f t="shared" si="145"/>
        <v>3.563244336261952E-7</v>
      </c>
      <c r="AB186" s="140">
        <f t="shared" si="145"/>
        <v>9.7337545130682558E-8</v>
      </c>
      <c r="AC186" s="141">
        <f t="shared" si="145"/>
        <v>1.6855956363632126E-8</v>
      </c>
    </row>
    <row r="187" spans="1:29" x14ac:dyDescent="0.25">
      <c r="A187" s="177"/>
      <c r="C187" s="178" t="s">
        <v>28</v>
      </c>
      <c r="D187" s="134" t="s">
        <v>8</v>
      </c>
      <c r="E187" s="98">
        <f t="shared" si="133"/>
        <v>6.9762791592494863E-2</v>
      </c>
      <c r="F187" s="53">
        <f t="shared" ref="F187:P187" si="146">F172*$AG$22*$AF$9/10^9</f>
        <v>6.8179769348493792E-3</v>
      </c>
      <c r="G187" s="57">
        <f t="shared" si="146"/>
        <v>1.1344487279363474E-2</v>
      </c>
      <c r="H187" s="57">
        <f t="shared" si="146"/>
        <v>1.3369999332963973E-2</v>
      </c>
      <c r="I187" s="57">
        <f t="shared" si="146"/>
        <v>1.2706398979269855E-2</v>
      </c>
      <c r="J187" s="57">
        <f t="shared" si="146"/>
        <v>1.0177469230164129E-2</v>
      </c>
      <c r="K187" s="57">
        <f t="shared" si="146"/>
        <v>7.0196338846140573E-3</v>
      </c>
      <c r="L187" s="57">
        <f t="shared" si="146"/>
        <v>4.1569651067859736E-3</v>
      </c>
      <c r="M187" s="57">
        <f t="shared" si="146"/>
        <v>2.1588691952789635E-3</v>
      </c>
      <c r="N187" s="57">
        <f t="shared" si="146"/>
        <v>9.8638788583168147E-4</v>
      </c>
      <c r="O187" s="57">
        <f t="shared" si="146"/>
        <v>3.9701623694219691E-4</v>
      </c>
      <c r="P187" s="57">
        <f t="shared" si="146"/>
        <v>1.4231457966829049E-4</v>
      </c>
      <c r="Q187" s="57">
        <f t="shared" ref="Q187:AC187" si="147">Q172*$AH$22*$AF$9/10^9</f>
        <v>3.859786289223713E-4</v>
      </c>
      <c r="R187" s="57">
        <f t="shared" si="147"/>
        <v>8.2873499089748713E-5</v>
      </c>
      <c r="S187" s="57">
        <f t="shared" si="147"/>
        <v>1.4557793193903642E-5</v>
      </c>
      <c r="T187" s="57">
        <f t="shared" si="147"/>
        <v>1.7001366052544181E-6</v>
      </c>
      <c r="U187" s="57">
        <f t="shared" si="147"/>
        <v>1.2853881361217471E-7</v>
      </c>
      <c r="V187" s="57">
        <f t="shared" si="147"/>
        <v>2.7903458364671198E-8</v>
      </c>
      <c r="W187" s="57">
        <f t="shared" si="147"/>
        <v>5.3256746900972639E-9</v>
      </c>
      <c r="X187" s="57">
        <f t="shared" si="147"/>
        <v>9.5893722957246246E-10</v>
      </c>
      <c r="Y187" s="57">
        <f t="shared" si="147"/>
        <v>1.4799621210874506E-10</v>
      </c>
      <c r="Z187" s="57">
        <f t="shared" si="147"/>
        <v>1.4071512501934879E-11</v>
      </c>
      <c r="AA187" s="57">
        <f t="shared" si="147"/>
        <v>0</v>
      </c>
      <c r="AB187" s="57">
        <f t="shared" si="147"/>
        <v>0</v>
      </c>
      <c r="AC187" s="61">
        <f t="shared" si="147"/>
        <v>0</v>
      </c>
    </row>
    <row r="188" spans="1:29" x14ac:dyDescent="0.25">
      <c r="A188" s="177"/>
      <c r="C188" s="179"/>
      <c r="D188" s="135" t="s">
        <v>9</v>
      </c>
      <c r="E188" s="103">
        <f t="shared" si="133"/>
        <v>2.6574282619179459</v>
      </c>
      <c r="F188" s="54">
        <f t="shared" ref="F188:P188" si="148">F173*$AG$23*$AF$9/10^9</f>
        <v>0.64770780881068324</v>
      </c>
      <c r="G188" s="58">
        <f t="shared" si="148"/>
        <v>0.603908641770739</v>
      </c>
      <c r="H188" s="58">
        <f t="shared" si="148"/>
        <v>0.50089055472044897</v>
      </c>
      <c r="I188" s="58">
        <f t="shared" si="148"/>
        <v>0.37076961768479383</v>
      </c>
      <c r="J188" s="58">
        <f t="shared" si="148"/>
        <v>0.245010489859213</v>
      </c>
      <c r="K188" s="58">
        <f t="shared" si="148"/>
        <v>0.14468476152705312</v>
      </c>
      <c r="L188" s="58">
        <f t="shared" si="148"/>
        <v>7.5278781979665615E-2</v>
      </c>
      <c r="M188" s="58">
        <f t="shared" si="148"/>
        <v>3.5008341411953955E-2</v>
      </c>
      <c r="N188" s="58">
        <f t="shared" si="148"/>
        <v>1.4533411294702665E-2</v>
      </c>
      <c r="O188" s="58">
        <f t="shared" si="148"/>
        <v>5.3764401849407343E-3</v>
      </c>
      <c r="P188" s="58">
        <f t="shared" si="148"/>
        <v>1.7878755117890608E-3</v>
      </c>
      <c r="Q188" s="58">
        <f t="shared" ref="Q188:AC188" si="149">Q173*$AH$23*$AF$9/10^9</f>
        <v>9.1540653281929306E-3</v>
      </c>
      <c r="R188" s="58">
        <f t="shared" si="149"/>
        <v>2.5385354873152751E-3</v>
      </c>
      <c r="S188" s="58">
        <f t="shared" si="149"/>
        <v>6.2786280587324029E-4</v>
      </c>
      <c r="T188" s="58">
        <f t="shared" si="149"/>
        <v>1.2103183808012777E-4</v>
      </c>
      <c r="U188" s="58">
        <f t="shared" si="149"/>
        <v>2.4660121414513579E-5</v>
      </c>
      <c r="V188" s="58">
        <f t="shared" si="149"/>
        <v>4.5039439272273851E-6</v>
      </c>
      <c r="W188" s="58">
        <f t="shared" si="149"/>
        <v>7.4216815310632884E-7</v>
      </c>
      <c r="X188" s="58">
        <f t="shared" si="149"/>
        <v>1.1760462200184636E-7</v>
      </c>
      <c r="Y188" s="58">
        <f t="shared" si="149"/>
        <v>1.6210641031735896E-8</v>
      </c>
      <c r="Z188" s="58">
        <f t="shared" si="149"/>
        <v>1.6537436573908479E-9</v>
      </c>
      <c r="AA188" s="58">
        <f t="shared" si="149"/>
        <v>0</v>
      </c>
      <c r="AB188" s="58">
        <f t="shared" si="149"/>
        <v>0</v>
      </c>
      <c r="AC188" s="62">
        <f t="shared" si="149"/>
        <v>0</v>
      </c>
    </row>
    <row r="189" spans="1:29" x14ac:dyDescent="0.25">
      <c r="A189" s="177"/>
      <c r="C189" s="180"/>
      <c r="D189" s="137" t="s">
        <v>10</v>
      </c>
      <c r="E189" s="138">
        <f t="shared" si="133"/>
        <v>0.11145554700523204</v>
      </c>
      <c r="F189" s="139">
        <f t="shared" ref="F189:P189" si="150">F174*$AG$24*$AF$9/10^9</f>
        <v>2.7271907739397191E-2</v>
      </c>
      <c r="G189" s="140">
        <f t="shared" si="150"/>
        <v>2.5427732285083736E-2</v>
      </c>
      <c r="H189" s="140">
        <f t="shared" si="150"/>
        <v>2.1090128619808367E-2</v>
      </c>
      <c r="I189" s="140">
        <f t="shared" si="150"/>
        <v>1.5611352323570263E-2</v>
      </c>
      <c r="J189" s="140">
        <f t="shared" si="150"/>
        <v>1.0316231151966861E-2</v>
      </c>
      <c r="K189" s="140">
        <f t="shared" si="150"/>
        <v>6.0919899590338132E-3</v>
      </c>
      <c r="L189" s="140">
        <f t="shared" si="150"/>
        <v>3.1696329254596047E-3</v>
      </c>
      <c r="M189" s="140">
        <f t="shared" si="150"/>
        <v>1.4740354278717453E-3</v>
      </c>
      <c r="N189" s="140">
        <f t="shared" si="150"/>
        <v>6.119331071453752E-4</v>
      </c>
      <c r="O189" s="140">
        <f t="shared" si="150"/>
        <v>2.2637642883960988E-4</v>
      </c>
      <c r="P189" s="140">
        <f t="shared" si="150"/>
        <v>7.5278968917434139E-5</v>
      </c>
      <c r="Q189" s="140">
        <f t="shared" ref="Q189:AC189" si="151">Q174*$AH$24*$AF$9/10^9</f>
        <v>6.5290195174257107E-5</v>
      </c>
      <c r="R189" s="140">
        <f t="shared" si="151"/>
        <v>1.8105778305201443E-5</v>
      </c>
      <c r="S189" s="140">
        <f t="shared" si="151"/>
        <v>4.4781508180707839E-6</v>
      </c>
      <c r="T189" s="140">
        <f t="shared" si="151"/>
        <v>8.6324403936830648E-7</v>
      </c>
      <c r="U189" s="140">
        <f t="shared" si="151"/>
        <v>1.7588514855970619E-7</v>
      </c>
      <c r="V189" s="140">
        <f t="shared" si="151"/>
        <v>2.9616063660948328E-8</v>
      </c>
      <c r="W189" s="140">
        <f t="shared" si="151"/>
        <v>4.4679806617116213E-9</v>
      </c>
      <c r="X189" s="140">
        <f t="shared" si="151"/>
        <v>6.4284239327218725E-10</v>
      </c>
      <c r="Y189" s="140">
        <f t="shared" si="151"/>
        <v>7.9650280992508501E-11</v>
      </c>
      <c r="Z189" s="140">
        <f t="shared" si="151"/>
        <v>8.1155969346575394E-12</v>
      </c>
      <c r="AA189" s="140">
        <f t="shared" si="151"/>
        <v>0</v>
      </c>
      <c r="AB189" s="140">
        <f t="shared" si="151"/>
        <v>0</v>
      </c>
      <c r="AC189" s="141">
        <f t="shared" si="151"/>
        <v>0</v>
      </c>
    </row>
    <row r="190" spans="1:29" x14ac:dyDescent="0.25">
      <c r="A190" s="177"/>
      <c r="C190" s="178" t="s">
        <v>32</v>
      </c>
      <c r="D190" s="135" t="s">
        <v>9</v>
      </c>
      <c r="E190" s="103">
        <f t="shared" si="133"/>
        <v>2.1557017880702602</v>
      </c>
      <c r="F190" s="54">
        <f t="shared" ref="F190:P190" si="152">F175*$AG$25*$AF$10/10^9</f>
        <v>0.18701283982186576</v>
      </c>
      <c r="G190" s="58">
        <f t="shared" si="152"/>
        <v>0.20290619053939937</v>
      </c>
      <c r="H190" s="58">
        <f t="shared" si="152"/>
        <v>0.21854032567314771</v>
      </c>
      <c r="I190" s="58">
        <f t="shared" si="152"/>
        <v>0.2320051725923874</v>
      </c>
      <c r="J190" s="58">
        <f t="shared" si="152"/>
        <v>0.24133321100461524</v>
      </c>
      <c r="K190" s="58">
        <f t="shared" si="152"/>
        <v>0.2444663956077941</v>
      </c>
      <c r="L190" s="58">
        <f t="shared" si="152"/>
        <v>0.23078083455692572</v>
      </c>
      <c r="M190" s="58">
        <f t="shared" si="152"/>
        <v>0.2036805381155862</v>
      </c>
      <c r="N190" s="58">
        <f t="shared" si="152"/>
        <v>0.16417372134075209</v>
      </c>
      <c r="O190" s="58">
        <f t="shared" si="152"/>
        <v>0.1139684425464091</v>
      </c>
      <c r="P190" s="58">
        <f t="shared" si="152"/>
        <v>6.7337020507346732E-2</v>
      </c>
      <c r="Q190" s="58">
        <f t="shared" ref="Q190:AC190" si="153">Q175*$AH$25*$AF$10/10^9</f>
        <v>3.3322542243293611E-2</v>
      </c>
      <c r="R190" s="58">
        <f t="shared" si="153"/>
        <v>1.3878110414231657E-2</v>
      </c>
      <c r="S190" s="58">
        <f t="shared" si="153"/>
        <v>2.2964431065055206E-3</v>
      </c>
      <c r="T190" s="58">
        <f t="shared" si="153"/>
        <v>0</v>
      </c>
      <c r="U190" s="58">
        <f t="shared" si="153"/>
        <v>0</v>
      </c>
      <c r="V190" s="58">
        <f t="shared" si="153"/>
        <v>0</v>
      </c>
      <c r="W190" s="58">
        <f t="shared" si="153"/>
        <v>0</v>
      </c>
      <c r="X190" s="58">
        <f t="shared" si="153"/>
        <v>0</v>
      </c>
      <c r="Y190" s="58">
        <f t="shared" si="153"/>
        <v>0</v>
      </c>
      <c r="Z190" s="58">
        <f t="shared" si="153"/>
        <v>0</v>
      </c>
      <c r="AA190" s="58">
        <f t="shared" si="153"/>
        <v>0</v>
      </c>
      <c r="AB190" s="58">
        <f t="shared" si="153"/>
        <v>0</v>
      </c>
      <c r="AC190" s="62">
        <f t="shared" si="153"/>
        <v>0</v>
      </c>
    </row>
    <row r="191" spans="1:29" x14ac:dyDescent="0.25">
      <c r="A191" s="177"/>
      <c r="C191" s="180"/>
      <c r="D191" s="137" t="s">
        <v>10</v>
      </c>
      <c r="E191" s="138">
        <f t="shared" si="133"/>
        <v>4.2643762549031065E-2</v>
      </c>
      <c r="F191" s="139">
        <f t="shared" ref="F191:P191" si="154">F176*$AG$26*$AF$10/10^9</f>
        <v>3.8165885677931785E-3</v>
      </c>
      <c r="G191" s="140">
        <f t="shared" si="154"/>
        <v>4.108793517405793E-3</v>
      </c>
      <c r="H191" s="140">
        <f t="shared" si="154"/>
        <v>4.3927276689482223E-3</v>
      </c>
      <c r="I191" s="140">
        <f t="shared" si="154"/>
        <v>4.6306317051780614E-3</v>
      </c>
      <c r="J191" s="140">
        <f t="shared" si="154"/>
        <v>4.7845882492179165E-3</v>
      </c>
      <c r="K191" s="140">
        <f t="shared" si="154"/>
        <v>4.8157778504400667E-3</v>
      </c>
      <c r="L191" s="140">
        <f t="shared" si="154"/>
        <v>4.5184814220652365E-3</v>
      </c>
      <c r="M191" s="140">
        <f t="shared" si="154"/>
        <v>3.9646521405470375E-3</v>
      </c>
      <c r="N191" s="140">
        <f t="shared" si="154"/>
        <v>3.1778372303747945E-3</v>
      </c>
      <c r="O191" s="140">
        <f t="shared" si="154"/>
        <v>2.1942582287231612E-3</v>
      </c>
      <c r="P191" s="140">
        <f t="shared" si="154"/>
        <v>1.289817869461604E-3</v>
      </c>
      <c r="Q191" s="140">
        <f t="shared" ref="Q191:AC191" si="155">Q176*$AH$26*$AF$10/10^9</f>
        <v>6.3514716324861869E-4</v>
      </c>
      <c r="R191" s="140">
        <f t="shared" si="155"/>
        <v>2.6915695597523116E-4</v>
      </c>
      <c r="S191" s="140">
        <f t="shared" si="155"/>
        <v>4.5303979652149722E-5</v>
      </c>
      <c r="T191" s="140">
        <f t="shared" si="155"/>
        <v>0</v>
      </c>
      <c r="U191" s="140">
        <f t="shared" si="155"/>
        <v>0</v>
      </c>
      <c r="V191" s="140">
        <f t="shared" si="155"/>
        <v>0</v>
      </c>
      <c r="W191" s="140">
        <f t="shared" si="155"/>
        <v>0</v>
      </c>
      <c r="X191" s="140">
        <f t="shared" si="155"/>
        <v>0</v>
      </c>
      <c r="Y191" s="140">
        <f t="shared" si="155"/>
        <v>0</v>
      </c>
      <c r="Z191" s="140">
        <f t="shared" si="155"/>
        <v>0</v>
      </c>
      <c r="AA191" s="140">
        <f t="shared" si="155"/>
        <v>0</v>
      </c>
      <c r="AB191" s="140">
        <f t="shared" si="155"/>
        <v>0</v>
      </c>
      <c r="AC191" s="141">
        <f t="shared" si="155"/>
        <v>0</v>
      </c>
    </row>
    <row r="192" spans="1:29" x14ac:dyDescent="0.25">
      <c r="E192" s="131"/>
    </row>
    <row r="193" spans="1:29" x14ac:dyDescent="0.25">
      <c r="C193" s="2" t="s">
        <v>165</v>
      </c>
      <c r="E193" s="131"/>
      <c r="F193" s="2" t="s">
        <v>166</v>
      </c>
    </row>
    <row r="194" spans="1:29" x14ac:dyDescent="0.25">
      <c r="C194" s="122" t="s">
        <v>30</v>
      </c>
      <c r="D194" s="122" t="s">
        <v>120</v>
      </c>
      <c r="E194" s="122" t="s">
        <v>168</v>
      </c>
      <c r="F194" s="122" t="s">
        <v>169</v>
      </c>
      <c r="G194" s="122" t="s">
        <v>170</v>
      </c>
      <c r="H194" s="122" t="s">
        <v>171</v>
      </c>
      <c r="I194" s="122" t="s">
        <v>172</v>
      </c>
      <c r="J194" s="122" t="s">
        <v>173</v>
      </c>
      <c r="K194" s="122" t="s">
        <v>174</v>
      </c>
      <c r="L194" s="122" t="s">
        <v>175</v>
      </c>
      <c r="M194" s="122" t="s">
        <v>176</v>
      </c>
      <c r="N194" s="122" t="s">
        <v>177</v>
      </c>
      <c r="O194" s="122" t="s">
        <v>178</v>
      </c>
      <c r="P194" s="122" t="s">
        <v>179</v>
      </c>
      <c r="Q194" s="122" t="s">
        <v>180</v>
      </c>
      <c r="R194" s="122" t="s">
        <v>181</v>
      </c>
      <c r="S194" s="122" t="s">
        <v>182</v>
      </c>
      <c r="T194" s="122" t="s">
        <v>183</v>
      </c>
      <c r="U194" s="122" t="s">
        <v>184</v>
      </c>
      <c r="V194" s="122" t="s">
        <v>185</v>
      </c>
      <c r="W194" s="122" t="s">
        <v>186</v>
      </c>
      <c r="X194" s="122" t="s">
        <v>187</v>
      </c>
      <c r="Y194" s="122" t="s">
        <v>188</v>
      </c>
      <c r="Z194" s="122" t="s">
        <v>189</v>
      </c>
      <c r="AA194" s="122" t="s">
        <v>190</v>
      </c>
      <c r="AB194" s="122" t="s">
        <v>191</v>
      </c>
      <c r="AC194" s="122" t="s">
        <v>192</v>
      </c>
    </row>
    <row r="195" spans="1:29" ht="15" customHeight="1" x14ac:dyDescent="0.25">
      <c r="A195" s="163" t="s">
        <v>18</v>
      </c>
      <c r="C195" s="126" t="s">
        <v>25</v>
      </c>
      <c r="D195" s="127" t="s">
        <v>8</v>
      </c>
      <c r="E195" s="128">
        <f>SUM(F195:AC195)</f>
        <v>220018516.36748719</v>
      </c>
      <c r="F195" s="129">
        <v>24948493.639774147</v>
      </c>
      <c r="G195" s="130">
        <v>25498981.446492668</v>
      </c>
      <c r="H195" s="130">
        <v>26118902.378419247</v>
      </c>
      <c r="I195" s="130">
        <v>26749388.888643008</v>
      </c>
      <c r="J195" s="130">
        <v>27116923.403912202</v>
      </c>
      <c r="K195" s="130">
        <v>26773812.279795982</v>
      </c>
      <c r="L195" s="130">
        <v>24175509.802227501</v>
      </c>
      <c r="M195" s="130">
        <v>19361427.216937706</v>
      </c>
      <c r="N195" s="130">
        <v>12425920.57895535</v>
      </c>
      <c r="O195" s="130">
        <v>5430322.8458692329</v>
      </c>
      <c r="P195" s="130">
        <v>1289271.0179867458</v>
      </c>
      <c r="Q195" s="130">
        <v>126633.18543097191</v>
      </c>
      <c r="R195" s="130">
        <v>2921.0147047658793</v>
      </c>
      <c r="S195" s="130">
        <v>8.666707179434761</v>
      </c>
      <c r="T195" s="130">
        <v>1.6304514187234621E-3</v>
      </c>
      <c r="U195" s="130">
        <v>6.398846825497853E-9</v>
      </c>
      <c r="V195" s="130">
        <v>1.5723470799514305E-16</v>
      </c>
      <c r="W195" s="130">
        <v>5.1155408079104607E-27</v>
      </c>
      <c r="X195" s="130">
        <v>3.4842997781548336E-41</v>
      </c>
      <c r="Y195" s="130">
        <v>4.7354420978941439E-60</v>
      </c>
      <c r="Z195" s="130">
        <v>9.260842401146774E-85</v>
      </c>
      <c r="AA195" s="130">
        <v>9.4566230725663122E-117</v>
      </c>
      <c r="AB195" s="130">
        <v>1.7049435159539274E-157</v>
      </c>
      <c r="AC195" s="132">
        <v>8.3016990655955723E-209</v>
      </c>
    </row>
    <row r="196" spans="1:29" x14ac:dyDescent="0.25">
      <c r="A196" s="164"/>
      <c r="C196" s="178" t="s">
        <v>27</v>
      </c>
      <c r="D196" s="134" t="s">
        <v>8</v>
      </c>
      <c r="E196" s="98">
        <f t="shared" ref="E196:E206" si="156">SUM(F196:AC196)</f>
        <v>5915592.0934984665</v>
      </c>
      <c r="F196" s="53">
        <v>538501.02424147981</v>
      </c>
      <c r="G196" s="57">
        <v>551429.54245830106</v>
      </c>
      <c r="H196" s="57">
        <v>554296.45752776065</v>
      </c>
      <c r="I196" s="57">
        <v>549795.45883160131</v>
      </c>
      <c r="J196" s="57">
        <v>535441.89881470299</v>
      </c>
      <c r="K196" s="57">
        <v>510625.10796666652</v>
      </c>
      <c r="L196" s="57">
        <v>461465.79827270174</v>
      </c>
      <c r="M196" s="57">
        <v>406742.47454950522</v>
      </c>
      <c r="N196" s="57">
        <v>348963.53971383686</v>
      </c>
      <c r="O196" s="57">
        <v>291258.80231545074</v>
      </c>
      <c r="P196" s="57">
        <v>240865.5867504882</v>
      </c>
      <c r="Q196" s="57">
        <v>212521.20876261094</v>
      </c>
      <c r="R196" s="57">
        <v>179750.02860828463</v>
      </c>
      <c r="S196" s="57">
        <v>106171.83129148315</v>
      </c>
      <c r="T196" s="57">
        <v>80265.265964642909</v>
      </c>
      <c r="U196" s="57">
        <v>62360.826310829914</v>
      </c>
      <c r="V196" s="57">
        <v>53417.878179745836</v>
      </c>
      <c r="W196" s="57">
        <v>55192.746282924069</v>
      </c>
      <c r="X196" s="57">
        <v>47339.870938920118</v>
      </c>
      <c r="Y196" s="57">
        <v>42687.455585206233</v>
      </c>
      <c r="Z196" s="57">
        <v>30806.928895230554</v>
      </c>
      <c r="AA196" s="57">
        <v>24327.274585781037</v>
      </c>
      <c r="AB196" s="57">
        <v>17115.159452754197</v>
      </c>
      <c r="AC196" s="61">
        <v>14249.927197558969</v>
      </c>
    </row>
    <row r="197" spans="1:29" x14ac:dyDescent="0.25">
      <c r="A197" s="164"/>
      <c r="C197" s="179"/>
      <c r="D197" s="135" t="s">
        <v>9</v>
      </c>
      <c r="E197" s="103">
        <f t="shared" si="156"/>
        <v>5911471.7876245603</v>
      </c>
      <c r="F197" s="54">
        <v>552983.93687389139</v>
      </c>
      <c r="G197" s="136">
        <v>566260.16584959917</v>
      </c>
      <c r="H197" s="136">
        <v>569204.18621432548</v>
      </c>
      <c r="I197" s="136">
        <v>564582.13376350189</v>
      </c>
      <c r="J197" s="136">
        <v>549842.53668013448</v>
      </c>
      <c r="K197" s="136">
        <v>524358.30157946132</v>
      </c>
      <c r="L197" s="136">
        <v>473876.8588619426</v>
      </c>
      <c r="M197" s="136">
        <v>417681.75870609307</v>
      </c>
      <c r="N197" s="136">
        <v>358348.86718780291</v>
      </c>
      <c r="O197" s="136">
        <v>299092.16863689298</v>
      </c>
      <c r="P197" s="136">
        <v>247343.63431590464</v>
      </c>
      <c r="Q197" s="136">
        <v>218236.93809363464</v>
      </c>
      <c r="R197" s="136">
        <v>184584.38145594019</v>
      </c>
      <c r="S197" s="136">
        <v>109027.30841668195</v>
      </c>
      <c r="T197" s="136">
        <v>82423.989499144314</v>
      </c>
      <c r="U197" s="136">
        <v>64038.012348529512</v>
      </c>
      <c r="V197" s="136">
        <v>42603.215726177659</v>
      </c>
      <c r="W197" s="136">
        <v>34174.138794358456</v>
      </c>
      <c r="X197" s="136">
        <v>22498.15648582342</v>
      </c>
      <c r="Y197" s="136">
        <v>15224.871292240594</v>
      </c>
      <c r="Z197" s="136">
        <v>7925.4339896443735</v>
      </c>
      <c r="AA197" s="136">
        <v>4202.4082777740741</v>
      </c>
      <c r="AB197" s="136">
        <v>1711.5159452754187</v>
      </c>
      <c r="AC197" s="62">
        <v>1246.8686297864099</v>
      </c>
    </row>
    <row r="198" spans="1:29" x14ac:dyDescent="0.25">
      <c r="A198" s="164"/>
      <c r="C198" s="180"/>
      <c r="D198" s="137" t="s">
        <v>10</v>
      </c>
      <c r="E198" s="138">
        <f t="shared" si="156"/>
        <v>2412221.675047575</v>
      </c>
      <c r="F198" s="139">
        <v>223826.83159181313</v>
      </c>
      <c r="G198" s="140">
        <v>229200.5433200759</v>
      </c>
      <c r="H198" s="140">
        <v>230392.17061056034</v>
      </c>
      <c r="I198" s="140">
        <v>228521.33985665554</v>
      </c>
      <c r="J198" s="140">
        <v>222555.31246576874</v>
      </c>
      <c r="K198" s="140">
        <v>212240.26492502008</v>
      </c>
      <c r="L198" s="140">
        <v>191807.30001554822</v>
      </c>
      <c r="M198" s="140">
        <v>169061.66423818053</v>
      </c>
      <c r="N198" s="140">
        <v>145045.97005220596</v>
      </c>
      <c r="O198" s="140">
        <v>121061.11587683763</v>
      </c>
      <c r="P198" s="140">
        <v>100115.28055643759</v>
      </c>
      <c r="Q198" s="140">
        <v>88333.998752185449</v>
      </c>
      <c r="R198" s="140">
        <v>74712.725827404356</v>
      </c>
      <c r="S198" s="140">
        <v>44130.101025799835</v>
      </c>
      <c r="T198" s="140">
        <v>33362.090987748881</v>
      </c>
      <c r="U198" s="140">
        <v>25920.14785535718</v>
      </c>
      <c r="V198" s="140">
        <v>18679.871510708668</v>
      </c>
      <c r="W198" s="140">
        <v>16482.217383119787</v>
      </c>
      <c r="X198" s="140">
        <v>12186.501429821019</v>
      </c>
      <c r="Y198" s="140">
        <v>9539.634543872271</v>
      </c>
      <c r="Z198" s="140">
        <v>6007.9902824723467</v>
      </c>
      <c r="AA198" s="140">
        <v>4155.7148524654731</v>
      </c>
      <c r="AB198" s="140">
        <v>2567.2739179131286</v>
      </c>
      <c r="AC198" s="141">
        <v>2315.6131696033322</v>
      </c>
    </row>
    <row r="199" spans="1:29" x14ac:dyDescent="0.25">
      <c r="A199" s="164"/>
      <c r="C199" s="178" t="s">
        <v>26</v>
      </c>
      <c r="D199" s="134" t="s">
        <v>8</v>
      </c>
      <c r="E199" s="98">
        <f t="shared" si="156"/>
        <v>23679137.048307791</v>
      </c>
      <c r="F199" s="53">
        <v>2500371.7863032981</v>
      </c>
      <c r="G199" s="57">
        <v>2568356.658008717</v>
      </c>
      <c r="H199" s="57">
        <v>2604087.2863828205</v>
      </c>
      <c r="I199" s="57">
        <v>2609816.9249848383</v>
      </c>
      <c r="J199" s="57">
        <v>2558875.0470784619</v>
      </c>
      <c r="K199" s="57">
        <v>2432959.4608547441</v>
      </c>
      <c r="L199" s="57">
        <v>2154759.3421525364</v>
      </c>
      <c r="M199" s="57">
        <v>1817591.2848124998</v>
      </c>
      <c r="N199" s="57">
        <v>1445781.1898210943</v>
      </c>
      <c r="O199" s="57">
        <v>1074452.1539812644</v>
      </c>
      <c r="P199" s="57">
        <v>755662.40422777552</v>
      </c>
      <c r="Q199" s="57">
        <v>540765.88291644899</v>
      </c>
      <c r="R199" s="57">
        <v>313205.12966032058</v>
      </c>
      <c r="S199" s="57">
        <v>163425.29803621105</v>
      </c>
      <c r="T199" s="57">
        <v>72269.255250690578</v>
      </c>
      <c r="U199" s="57">
        <v>35660.729629141933</v>
      </c>
      <c r="V199" s="57">
        <v>16827.132150809382</v>
      </c>
      <c r="W199" s="57">
        <v>8267.750356856026</v>
      </c>
      <c r="X199" s="57">
        <v>3973.1969173249768</v>
      </c>
      <c r="Y199" s="57">
        <v>1518.7213258802294</v>
      </c>
      <c r="Z199" s="57">
        <v>384.84794280288838</v>
      </c>
      <c r="AA199" s="57">
        <v>97.641155263093452</v>
      </c>
      <c r="AB199" s="57">
        <v>22.526203244857584</v>
      </c>
      <c r="AC199" s="61">
        <v>5.398154743508921</v>
      </c>
    </row>
    <row r="200" spans="1:29" x14ac:dyDescent="0.25">
      <c r="A200" s="164"/>
      <c r="C200" s="179"/>
      <c r="D200" s="135" t="s">
        <v>9</v>
      </c>
      <c r="E200" s="103">
        <f t="shared" si="156"/>
        <v>19149282.49089767</v>
      </c>
      <c r="F200" s="54">
        <v>1958685.8659676295</v>
      </c>
      <c r="G200" s="136">
        <v>2021317.845197455</v>
      </c>
      <c r="H200" s="136">
        <v>2058866.4215320684</v>
      </c>
      <c r="I200" s="136">
        <v>2072768.593903685</v>
      </c>
      <c r="J200" s="136">
        <v>2041424.3093479201</v>
      </c>
      <c r="K200" s="136">
        <v>1949567.4600889385</v>
      </c>
      <c r="L200" s="136">
        <v>1734193.6627417491</v>
      </c>
      <c r="M200" s="136">
        <v>1469153.5008812649</v>
      </c>
      <c r="N200" s="136">
        <v>1173607.2146617116</v>
      </c>
      <c r="O200" s="136">
        <v>875858.82508323155</v>
      </c>
      <c r="P200" s="136">
        <v>618556.9161393228</v>
      </c>
      <c r="Q200" s="136">
        <v>444471.95360278856</v>
      </c>
      <c r="R200" s="136">
        <v>319621.35280805477</v>
      </c>
      <c r="S200" s="136">
        <v>203001.83316805743</v>
      </c>
      <c r="T200" s="136">
        <v>109407.30264919173</v>
      </c>
      <c r="U200" s="136">
        <v>54196.73862952675</v>
      </c>
      <c r="V200" s="136">
        <v>25964.313002880255</v>
      </c>
      <c r="W200" s="136">
        <v>12478.226569791335</v>
      </c>
      <c r="X200" s="136">
        <v>4309.3990993230818</v>
      </c>
      <c r="Y200" s="136">
        <v>1355.1253488322332</v>
      </c>
      <c r="Z200" s="136">
        <v>363.74973885539094</v>
      </c>
      <c r="AA200" s="136">
        <v>88.976482829695229</v>
      </c>
      <c r="AB200" s="136">
        <v>18.644065290416492</v>
      </c>
      <c r="AC200" s="62">
        <v>4.2601872734434343</v>
      </c>
    </row>
    <row r="201" spans="1:29" x14ac:dyDescent="0.25">
      <c r="A201" s="164"/>
      <c r="C201" s="180"/>
      <c r="D201" s="137" t="s">
        <v>10</v>
      </c>
      <c r="E201" s="138">
        <f t="shared" si="156"/>
        <v>450288.09550033405</v>
      </c>
      <c r="F201" s="139">
        <v>45075.913034946512</v>
      </c>
      <c r="G201" s="140">
        <v>46396.131949284398</v>
      </c>
      <c r="H201" s="140">
        <v>47136.730359079884</v>
      </c>
      <c r="I201" s="140">
        <v>47335.018266810846</v>
      </c>
      <c r="J201" s="140">
        <v>46503.048517875963</v>
      </c>
      <c r="K201" s="140">
        <v>44301.500925024993</v>
      </c>
      <c r="L201" s="140">
        <v>39311.994429439146</v>
      </c>
      <c r="M201" s="140">
        <v>33224.382447207514</v>
      </c>
      <c r="N201" s="140">
        <v>26478.257693908523</v>
      </c>
      <c r="O201" s="140">
        <v>19714.780921028585</v>
      </c>
      <c r="P201" s="140">
        <v>13891.29525500861</v>
      </c>
      <c r="Q201" s="140">
        <v>9959.2444556672544</v>
      </c>
      <c r="R201" s="140">
        <v>12925.665141176189</v>
      </c>
      <c r="S201" s="140">
        <v>7480.5922901031081</v>
      </c>
      <c r="T201" s="140">
        <v>5623.0420469313058</v>
      </c>
      <c r="U201" s="140">
        <v>2781.3619259383831</v>
      </c>
      <c r="V201" s="140">
        <v>1323.4467573306074</v>
      </c>
      <c r="W201" s="140">
        <v>423.38728421729309</v>
      </c>
      <c r="X201" s="140">
        <v>256.1627634014863</v>
      </c>
      <c r="Y201" s="140">
        <v>119.74361144635262</v>
      </c>
      <c r="Z201" s="140">
        <v>23.152505618297297</v>
      </c>
      <c r="AA201" s="140">
        <v>2.4558707545450966</v>
      </c>
      <c r="AB201" s="140">
        <v>0.67087296813451847</v>
      </c>
      <c r="AC201" s="141">
        <v>0.11617516613177105</v>
      </c>
    </row>
    <row r="202" spans="1:29" x14ac:dyDescent="0.25">
      <c r="A202" s="164"/>
      <c r="C202" s="178" t="s">
        <v>28</v>
      </c>
      <c r="D202" s="134" t="s">
        <v>8</v>
      </c>
      <c r="E202" s="98">
        <f t="shared" si="156"/>
        <v>181594.09927938462</v>
      </c>
      <c r="F202" s="53">
        <v>37712.571848096384</v>
      </c>
      <c r="G202" s="57">
        <v>38606.650732775597</v>
      </c>
      <c r="H202" s="57">
        <v>34693.830971066302</v>
      </c>
      <c r="I202" s="57">
        <v>27518.858744784084</v>
      </c>
      <c r="J202" s="57">
        <v>19301.621324102518</v>
      </c>
      <c r="K202" s="57">
        <v>11995.254524285518</v>
      </c>
      <c r="L202" s="57">
        <v>6520.3883859257921</v>
      </c>
      <c r="M202" s="57">
        <v>3145.552060586876</v>
      </c>
      <c r="N202" s="57">
        <v>1345.7018858148497</v>
      </c>
      <c r="O202" s="57">
        <v>510.16509666191376</v>
      </c>
      <c r="P202" s="57">
        <v>173.1398403291424</v>
      </c>
      <c r="Q202" s="57">
        <v>54.687514463887155</v>
      </c>
      <c r="R202" s="57">
        <v>12.857638743200715</v>
      </c>
      <c r="S202" s="57">
        <v>2.4230547546470502</v>
      </c>
      <c r="T202" s="57">
        <v>0.33223407619164619</v>
      </c>
      <c r="U202" s="57">
        <v>5.0048247709865532E-2</v>
      </c>
      <c r="V202" s="57">
        <v>1.0864572007102379E-2</v>
      </c>
      <c r="W202" s="57">
        <v>2.0736202445150271E-3</v>
      </c>
      <c r="X202" s="57">
        <v>3.7337459912037863E-4</v>
      </c>
      <c r="Y202" s="57">
        <v>5.762423719024208E-5</v>
      </c>
      <c r="Z202" s="57">
        <v>5.4789251865523848E-6</v>
      </c>
      <c r="AA202" s="57">
        <v>0</v>
      </c>
      <c r="AB202" s="57">
        <v>0</v>
      </c>
      <c r="AC202" s="61">
        <v>0</v>
      </c>
    </row>
    <row r="203" spans="1:29" x14ac:dyDescent="0.25">
      <c r="A203" s="164"/>
      <c r="C203" s="179"/>
      <c r="D203" s="135" t="s">
        <v>9</v>
      </c>
      <c r="E203" s="103">
        <f t="shared" si="156"/>
        <v>13983454.742517712</v>
      </c>
      <c r="F203" s="54">
        <v>3582694.3255691128</v>
      </c>
      <c r="G203" s="136">
        <v>3267734.2691885349</v>
      </c>
      <c r="H203" s="136">
        <v>2649656.30651577</v>
      </c>
      <c r="I203" s="136">
        <v>1915816.7309345864</v>
      </c>
      <c r="J203" s="136">
        <v>1235258.7726182644</v>
      </c>
      <c r="K203" s="136">
        <v>710686.58525605279</v>
      </c>
      <c r="L203" s="136">
        <v>359792.68848087662</v>
      </c>
      <c r="M203" s="136">
        <v>162490.90160275571</v>
      </c>
      <c r="N203" s="136">
        <v>65371.050596258865</v>
      </c>
      <c r="O203" s="136">
        <v>23397.226846908346</v>
      </c>
      <c r="P203" s="136">
        <v>7522.8589538359665</v>
      </c>
      <c r="Q203" s="136">
        <v>2258.168732341403</v>
      </c>
      <c r="R203" s="136">
        <v>607.66880592865255</v>
      </c>
      <c r="S203" s="136">
        <v>137.74433755834795</v>
      </c>
      <c r="T203" s="136">
        <v>23.651902090786077</v>
      </c>
      <c r="U203" s="136">
        <v>4.7545835324371684</v>
      </c>
      <c r="V203" s="136">
        <v>0.86838086753345811</v>
      </c>
      <c r="W203" s="136">
        <v>0.1430933943813375</v>
      </c>
      <c r="X203" s="136">
        <v>2.2674705842258565E-2</v>
      </c>
      <c r="Y203" s="136">
        <v>3.1254852968558289E-3</v>
      </c>
      <c r="Z203" s="136">
        <v>3.1884929632484678E-4</v>
      </c>
      <c r="AA203" s="136">
        <v>0</v>
      </c>
      <c r="AB203" s="136">
        <v>0</v>
      </c>
      <c r="AC203" s="62">
        <v>0</v>
      </c>
    </row>
    <row r="204" spans="1:29" x14ac:dyDescent="0.25">
      <c r="A204" s="164"/>
      <c r="C204" s="180"/>
      <c r="D204" s="137" t="s">
        <v>10</v>
      </c>
      <c r="E204" s="138">
        <f t="shared" si="156"/>
        <v>588777.03772821988</v>
      </c>
      <c r="F204" s="139">
        <v>150850.2873923837</v>
      </c>
      <c r="G204" s="140">
        <v>137588.81133425413</v>
      </c>
      <c r="H204" s="140">
        <v>111564.47606382192</v>
      </c>
      <c r="I204" s="140">
        <v>80665.967618298397</v>
      </c>
      <c r="J204" s="140">
        <v>52010.895689190089</v>
      </c>
      <c r="K204" s="140">
        <v>29923.645694991701</v>
      </c>
      <c r="L204" s="140">
        <v>15149.165830773756</v>
      </c>
      <c r="M204" s="140">
        <v>6841.7221727476099</v>
      </c>
      <c r="N204" s="140">
        <v>2752.4652882635314</v>
      </c>
      <c r="O204" s="140">
        <v>985.14639355403585</v>
      </c>
      <c r="P204" s="140">
        <v>316.75195595098813</v>
      </c>
      <c r="Q204" s="140">
        <v>95.080788730164358</v>
      </c>
      <c r="R204" s="140">
        <v>25.586054986469584</v>
      </c>
      <c r="S204" s="140">
        <v>5.7997615814041259</v>
      </c>
      <c r="T204" s="140">
        <v>0.99586956171730867</v>
      </c>
      <c r="U204" s="140">
        <v>0.20019299083945974</v>
      </c>
      <c r="V204" s="140">
        <v>3.3709090333823404E-2</v>
      </c>
      <c r="W204" s="140">
        <v>5.0854686652368718E-3</v>
      </c>
      <c r="X204" s="140">
        <v>7.3168509337710925E-4</v>
      </c>
      <c r="Y204" s="140">
        <v>9.0658182931691888E-5</v>
      </c>
      <c r="Z204" s="140">
        <v>9.2371961822866853E-6</v>
      </c>
      <c r="AA204" s="140">
        <v>0</v>
      </c>
      <c r="AB204" s="140">
        <v>0</v>
      </c>
      <c r="AC204" s="141">
        <v>0</v>
      </c>
    </row>
    <row r="205" spans="1:29" x14ac:dyDescent="0.25">
      <c r="A205" s="164"/>
      <c r="C205" s="178" t="s">
        <v>32</v>
      </c>
      <c r="D205" s="135" t="s">
        <v>9</v>
      </c>
      <c r="E205" s="103">
        <f t="shared" si="156"/>
        <v>2946077.8217077036</v>
      </c>
      <c r="F205" s="54">
        <v>322565.25835411635</v>
      </c>
      <c r="G205" s="136">
        <v>330281.99186362082</v>
      </c>
      <c r="H205" s="136">
        <v>336092.34340263729</v>
      </c>
      <c r="I205" s="136">
        <v>337254.27014832728</v>
      </c>
      <c r="J205" s="136">
        <v>332128.08764939947</v>
      </c>
      <c r="K205" s="136">
        <v>319266.00344237086</v>
      </c>
      <c r="L205" s="136">
        <v>287662.51416668948</v>
      </c>
      <c r="M205" s="136">
        <v>243163.69539667128</v>
      </c>
      <c r="N205" s="136">
        <v>188453.3428356217</v>
      </c>
      <c r="O205" s="136">
        <v>126248.52955903437</v>
      </c>
      <c r="P205" s="136">
        <v>72135.383309995683</v>
      </c>
      <c r="Q205" s="136">
        <v>34375.802051555998</v>
      </c>
      <c r="R205" s="136">
        <v>14134.300045265853</v>
      </c>
      <c r="S205" s="136">
        <v>2316.2994823971617</v>
      </c>
      <c r="T205" s="136">
        <v>0</v>
      </c>
      <c r="U205" s="136">
        <v>0</v>
      </c>
      <c r="V205" s="136">
        <v>0</v>
      </c>
      <c r="W205" s="136">
        <v>0</v>
      </c>
      <c r="X205" s="136">
        <v>0</v>
      </c>
      <c r="Y205" s="136">
        <v>0</v>
      </c>
      <c r="Z205" s="136">
        <v>0</v>
      </c>
      <c r="AA205" s="136">
        <v>0</v>
      </c>
      <c r="AB205" s="136">
        <v>0</v>
      </c>
      <c r="AC205" s="62">
        <v>0</v>
      </c>
    </row>
    <row r="206" spans="1:29" x14ac:dyDescent="0.25">
      <c r="A206" s="164"/>
      <c r="C206" s="180"/>
      <c r="D206" s="137" t="s">
        <v>10</v>
      </c>
      <c r="E206" s="138">
        <f t="shared" si="156"/>
        <v>60108.438399623905</v>
      </c>
      <c r="F206" s="139">
        <v>6582.9644562064568</v>
      </c>
      <c r="G206" s="140">
        <v>6740.0280635336949</v>
      </c>
      <c r="H206" s="140">
        <v>6858.1717418152803</v>
      </c>
      <c r="I206" s="140">
        <v>6881.4532036218943</v>
      </c>
      <c r="J206" s="140">
        <v>6776.435555855297</v>
      </c>
      <c r="K206" s="140">
        <v>6513.6051040884004</v>
      </c>
      <c r="L206" s="140">
        <v>5868.4728693584702</v>
      </c>
      <c r="M206" s="140">
        <v>4960.3655375509525</v>
      </c>
      <c r="N206" s="140">
        <v>3844.0758406927284</v>
      </c>
      <c r="O206" s="140">
        <v>2575.0616033108072</v>
      </c>
      <c r="P206" s="140">
        <v>1471.2377804092482</v>
      </c>
      <c r="Q206" s="140">
        <v>701.06878792060104</v>
      </c>
      <c r="R206" s="140">
        <v>288.25861569367709</v>
      </c>
      <c r="S206" s="140">
        <v>47.2392395663964</v>
      </c>
      <c r="T206" s="140">
        <v>0</v>
      </c>
      <c r="U206" s="140">
        <v>0</v>
      </c>
      <c r="V206" s="140">
        <v>0</v>
      </c>
      <c r="W206" s="140">
        <v>0</v>
      </c>
      <c r="X206" s="140">
        <v>0</v>
      </c>
      <c r="Y206" s="140">
        <v>0</v>
      </c>
      <c r="Z206" s="140">
        <v>0</v>
      </c>
      <c r="AA206" s="140">
        <v>0</v>
      </c>
      <c r="AB206" s="140">
        <v>0</v>
      </c>
      <c r="AC206" s="141">
        <v>0</v>
      </c>
    </row>
    <row r="208" spans="1:29" x14ac:dyDescent="0.25">
      <c r="C208" s="2" t="s">
        <v>198</v>
      </c>
      <c r="E208" s="131"/>
      <c r="F208" s="2" t="s">
        <v>166</v>
      </c>
    </row>
    <row r="209" spans="1:29" x14ac:dyDescent="0.25">
      <c r="C209" s="51" t="s">
        <v>30</v>
      </c>
      <c r="D209" s="51" t="s">
        <v>120</v>
      </c>
      <c r="E209" s="51" t="s">
        <v>7</v>
      </c>
      <c r="F209" s="51" t="s">
        <v>169</v>
      </c>
      <c r="G209" s="51" t="s">
        <v>170</v>
      </c>
      <c r="H209" s="51" t="s">
        <v>171</v>
      </c>
      <c r="I209" s="51" t="s">
        <v>172</v>
      </c>
      <c r="J209" s="51" t="s">
        <v>173</v>
      </c>
      <c r="K209" s="51" t="s">
        <v>174</v>
      </c>
      <c r="L209" s="51" t="s">
        <v>175</v>
      </c>
      <c r="M209" s="51" t="s">
        <v>176</v>
      </c>
      <c r="N209" s="51" t="s">
        <v>177</v>
      </c>
      <c r="O209" s="51" t="s">
        <v>178</v>
      </c>
      <c r="P209" s="51" t="s">
        <v>179</v>
      </c>
      <c r="Q209" s="51" t="s">
        <v>180</v>
      </c>
      <c r="R209" s="51" t="s">
        <v>181</v>
      </c>
      <c r="S209" s="51" t="s">
        <v>182</v>
      </c>
      <c r="T209" s="51" t="s">
        <v>183</v>
      </c>
      <c r="U209" s="51" t="s">
        <v>184</v>
      </c>
      <c r="V209" s="51" t="s">
        <v>185</v>
      </c>
      <c r="W209" s="51" t="s">
        <v>186</v>
      </c>
      <c r="X209" s="51" t="s">
        <v>187</v>
      </c>
      <c r="Y209" s="51" t="s">
        <v>188</v>
      </c>
      <c r="Z209" s="51" t="s">
        <v>189</v>
      </c>
      <c r="AA209" s="51" t="s">
        <v>190</v>
      </c>
      <c r="AB209" s="51" t="s">
        <v>191</v>
      </c>
      <c r="AC209" s="51" t="s">
        <v>192</v>
      </c>
    </row>
    <row r="210" spans="1:29" ht="15" customHeight="1" x14ac:dyDescent="0.25">
      <c r="A210" s="176" t="s">
        <v>18</v>
      </c>
      <c r="C210" s="126" t="s">
        <v>25</v>
      </c>
      <c r="D210" s="127" t="s">
        <v>8</v>
      </c>
      <c r="E210" s="128">
        <f>SUM(F210:AC210)</f>
        <v>9.7020796325262957</v>
      </c>
      <c r="F210" s="129">
        <f t="shared" ref="F210:P210" si="157">F195*$AG$15*$AF$6/10^9</f>
        <v>1.0962991817657755</v>
      </c>
      <c r="G210" s="130">
        <f t="shared" si="157"/>
        <v>1.1204889922125039</v>
      </c>
      <c r="H210" s="130">
        <f t="shared" si="157"/>
        <v>1.1477298677636876</v>
      </c>
      <c r="I210" s="130">
        <f t="shared" si="157"/>
        <v>1.1754350212391953</v>
      </c>
      <c r="J210" s="130">
        <f t="shared" si="157"/>
        <v>1.1915854066764118</v>
      </c>
      <c r="K210" s="130">
        <f t="shared" si="157"/>
        <v>1.1765082461049348</v>
      </c>
      <c r="L210" s="130">
        <f t="shared" si="157"/>
        <v>1.062332339484382</v>
      </c>
      <c r="M210" s="130">
        <f t="shared" si="157"/>
        <v>0.85078951548028503</v>
      </c>
      <c r="N210" s="130">
        <f t="shared" si="157"/>
        <v>0.54602601504074533</v>
      </c>
      <c r="O210" s="130">
        <f t="shared" si="157"/>
        <v>0.23862196165460875</v>
      </c>
      <c r="P210" s="130">
        <f t="shared" si="157"/>
        <v>5.6653791707882574E-2</v>
      </c>
      <c r="Q210" s="130">
        <f t="shared" ref="Q210:AC210" si="158">Q195*$AH$15*$AF$6/10^9</f>
        <v>3.8713645772837833E-2</v>
      </c>
      <c r="R210" s="130">
        <f t="shared" si="158"/>
        <v>8.9299758347466244E-4</v>
      </c>
      <c r="S210" s="130">
        <f t="shared" si="158"/>
        <v>2.6495411184648797E-6</v>
      </c>
      <c r="T210" s="130">
        <f t="shared" si="158"/>
        <v>4.9845321713626385E-10</v>
      </c>
      <c r="U210" s="130">
        <f t="shared" si="158"/>
        <v>1.9562225218760375E-15</v>
      </c>
      <c r="V210" s="130">
        <f t="shared" si="158"/>
        <v>4.8068985770224273E-23</v>
      </c>
      <c r="W210" s="130">
        <f t="shared" si="158"/>
        <v>1.5638968103025019E-33</v>
      </c>
      <c r="X210" s="130">
        <f t="shared" si="158"/>
        <v>1.065202197344965E-47</v>
      </c>
      <c r="Y210" s="130">
        <f t="shared" si="158"/>
        <v>1.4476949887325511E-66</v>
      </c>
      <c r="Z210" s="130">
        <f t="shared" si="158"/>
        <v>2.8311770809201027E-91</v>
      </c>
      <c r="AA210" s="130">
        <f t="shared" si="158"/>
        <v>2.8910301402639819E-123</v>
      </c>
      <c r="AB210" s="130">
        <f t="shared" si="158"/>
        <v>5.2122655775184865E-164</v>
      </c>
      <c r="AC210" s="132">
        <f t="shared" si="158"/>
        <v>2.5379527162992822E-215</v>
      </c>
    </row>
    <row r="211" spans="1:29" x14ac:dyDescent="0.25">
      <c r="A211" s="177"/>
      <c r="C211" s="178" t="s">
        <v>27</v>
      </c>
      <c r="D211" s="134" t="s">
        <v>8</v>
      </c>
      <c r="E211" s="98">
        <f t="shared" ref="E211:E221" si="159">SUM(F211:AC211)</f>
        <v>6.0106100625061805</v>
      </c>
      <c r="F211" s="53">
        <f t="shared" ref="F211:P211" si="160">F196*$AG$16*$AF$7/10^9</f>
        <v>0.45099460780223938</v>
      </c>
      <c r="G211" s="57">
        <f t="shared" si="160"/>
        <v>0.46182224180882714</v>
      </c>
      <c r="H211" s="57">
        <f t="shared" si="160"/>
        <v>0.46422328317949957</v>
      </c>
      <c r="I211" s="57">
        <f t="shared" si="160"/>
        <v>0.46045369677146614</v>
      </c>
      <c r="J211" s="57">
        <f t="shared" si="160"/>
        <v>0.4484325902573138</v>
      </c>
      <c r="K211" s="57">
        <f t="shared" si="160"/>
        <v>0.42764852792208324</v>
      </c>
      <c r="L211" s="57">
        <f t="shared" si="160"/>
        <v>0.38647760605338777</v>
      </c>
      <c r="M211" s="57">
        <f t="shared" si="160"/>
        <v>0.34064682243521066</v>
      </c>
      <c r="N211" s="57">
        <f t="shared" si="160"/>
        <v>0.29225696451033839</v>
      </c>
      <c r="O211" s="57">
        <f t="shared" si="160"/>
        <v>0.24392924693918999</v>
      </c>
      <c r="P211" s="57">
        <f t="shared" si="160"/>
        <v>0.20172492890353388</v>
      </c>
      <c r="Q211" s="57">
        <f t="shared" ref="Q211:AC211" si="161">Q196*$AH$16*$AF$7/10^9</f>
        <v>0.42035852601308304</v>
      </c>
      <c r="R211" s="57">
        <f t="shared" si="161"/>
        <v>0.35553843080663527</v>
      </c>
      <c r="S211" s="57">
        <f t="shared" si="161"/>
        <v>0.21000367335407996</v>
      </c>
      <c r="T211" s="57">
        <f t="shared" si="161"/>
        <v>0.15876151414437709</v>
      </c>
      <c r="U211" s="57">
        <f t="shared" si="161"/>
        <v>0.12334724228987252</v>
      </c>
      <c r="V211" s="57">
        <f t="shared" si="161"/>
        <v>0.1056584454094017</v>
      </c>
      <c r="W211" s="57">
        <f t="shared" si="161"/>
        <v>0.10916906415688409</v>
      </c>
      <c r="X211" s="57">
        <f t="shared" si="161"/>
        <v>9.3636388035804471E-2</v>
      </c>
      <c r="Y211" s="57">
        <f t="shared" si="161"/>
        <v>8.4434094900570481E-2</v>
      </c>
      <c r="Z211" s="57">
        <f t="shared" si="161"/>
        <v>6.093488408422449E-2</v>
      </c>
      <c r="AA211" s="57">
        <f t="shared" si="161"/>
        <v>4.8118384731272779E-2</v>
      </c>
      <c r="AB211" s="57">
        <f t="shared" si="161"/>
        <v>3.3853106906026477E-2</v>
      </c>
      <c r="AC211" s="61">
        <f t="shared" si="161"/>
        <v>2.8185791090858277E-2</v>
      </c>
    </row>
    <row r="212" spans="1:29" x14ac:dyDescent="0.25">
      <c r="A212" s="177"/>
      <c r="C212" s="179"/>
      <c r="D212" s="135" t="s">
        <v>9</v>
      </c>
      <c r="E212" s="103">
        <f t="shared" si="159"/>
        <v>6.6356229274426948</v>
      </c>
      <c r="F212" s="54">
        <f t="shared" ref="F212:P212" si="162">F197*$AG$17*$AF$7/10^9</f>
        <v>0.4631240471318841</v>
      </c>
      <c r="G212" s="58">
        <f t="shared" si="162"/>
        <v>0.47424288889903932</v>
      </c>
      <c r="H212" s="58">
        <f t="shared" si="162"/>
        <v>0.47670850595449765</v>
      </c>
      <c r="I212" s="58">
        <f t="shared" si="162"/>
        <v>0.47283753702693282</v>
      </c>
      <c r="J212" s="58">
        <f t="shared" si="162"/>
        <v>0.46049312446961266</v>
      </c>
      <c r="K212" s="58">
        <f t="shared" si="162"/>
        <v>0.43915007757279884</v>
      </c>
      <c r="L212" s="58">
        <f t="shared" si="162"/>
        <v>0.3968718692968769</v>
      </c>
      <c r="M212" s="58">
        <f t="shared" si="162"/>
        <v>0.34980847291635297</v>
      </c>
      <c r="N212" s="58">
        <f t="shared" si="162"/>
        <v>0.3001171762697849</v>
      </c>
      <c r="O212" s="58">
        <f t="shared" si="162"/>
        <v>0.25048969123339793</v>
      </c>
      <c r="P212" s="58">
        <f t="shared" si="162"/>
        <v>0.20715029373957014</v>
      </c>
      <c r="Q212" s="58">
        <f t="shared" ref="Q212:AC212" si="163">Q197*$AH$17*$AF$7/10^9</f>
        <v>0.64943076538878641</v>
      </c>
      <c r="R212" s="58">
        <f t="shared" si="163"/>
        <v>0.54928728919535463</v>
      </c>
      <c r="S212" s="58">
        <f t="shared" si="163"/>
        <v>0.32444410635446985</v>
      </c>
      <c r="T212" s="58">
        <f t="shared" si="163"/>
        <v>0.24527779327558241</v>
      </c>
      <c r="U212" s="58">
        <f t="shared" si="163"/>
        <v>0.19056469421156663</v>
      </c>
      <c r="V212" s="58">
        <f t="shared" si="163"/>
        <v>0.1267789002116784</v>
      </c>
      <c r="W212" s="58">
        <f t="shared" si="163"/>
        <v>0.10169560344638176</v>
      </c>
      <c r="X212" s="58">
        <f t="shared" si="163"/>
        <v>6.6950146542819167E-2</v>
      </c>
      <c r="Y212" s="58">
        <f t="shared" si="163"/>
        <v>4.5306261637630456E-2</v>
      </c>
      <c r="Z212" s="58">
        <f t="shared" si="163"/>
        <v>2.358455313245239E-2</v>
      </c>
      <c r="AA212" s="58">
        <f t="shared" si="163"/>
        <v>1.2505551297370366E-2</v>
      </c>
      <c r="AB212" s="58">
        <f t="shared" si="163"/>
        <v>5.093139227596904E-3</v>
      </c>
      <c r="AC212" s="62">
        <f t="shared" si="163"/>
        <v>3.7104390102560459E-3</v>
      </c>
    </row>
    <row r="213" spans="1:29" x14ac:dyDescent="0.25">
      <c r="A213" s="177"/>
      <c r="C213" s="180"/>
      <c r="D213" s="137" t="s">
        <v>10</v>
      </c>
      <c r="E213" s="138">
        <f t="shared" si="159"/>
        <v>1.9217773796963602</v>
      </c>
      <c r="F213" s="139">
        <f t="shared" ref="F213:P213" si="164">F198*$AG$18*$AF$7/10^9</f>
        <v>0.18745497145814349</v>
      </c>
      <c r="G213" s="140">
        <f t="shared" si="164"/>
        <v>0.1919554550305636</v>
      </c>
      <c r="H213" s="140">
        <f t="shared" si="164"/>
        <v>0.19295344288634428</v>
      </c>
      <c r="I213" s="140">
        <f t="shared" si="164"/>
        <v>0.191386622129949</v>
      </c>
      <c r="J213" s="140">
        <f t="shared" si="164"/>
        <v>0.18639007419008133</v>
      </c>
      <c r="K213" s="140">
        <f t="shared" si="164"/>
        <v>0.17775122187470432</v>
      </c>
      <c r="L213" s="140">
        <f t="shared" si="164"/>
        <v>0.16063861376302163</v>
      </c>
      <c r="M213" s="140">
        <f t="shared" si="164"/>
        <v>0.14158914379947621</v>
      </c>
      <c r="N213" s="140">
        <f t="shared" si="164"/>
        <v>0.1214759999187225</v>
      </c>
      <c r="O213" s="140">
        <f t="shared" si="164"/>
        <v>0.10138868454685153</v>
      </c>
      <c r="P213" s="140">
        <f t="shared" si="164"/>
        <v>8.3846547466016483E-2</v>
      </c>
      <c r="Q213" s="140">
        <f t="shared" ref="Q213:AC213" si="165">Q198*$AH$18*$AF$7/10^9</f>
        <v>4.8278275280522781E-2</v>
      </c>
      <c r="R213" s="140">
        <f t="shared" si="165"/>
        <v>4.0833672146698911E-2</v>
      </c>
      <c r="S213" s="140">
        <f t="shared" si="165"/>
        <v>2.4118971127502976E-2</v>
      </c>
      <c r="T213" s="140">
        <f t="shared" si="165"/>
        <v>1.8233797126732468E-2</v>
      </c>
      <c r="U213" s="140">
        <f t="shared" si="165"/>
        <v>1.4166459700114346E-2</v>
      </c>
      <c r="V213" s="140">
        <f t="shared" si="165"/>
        <v>1.0209341722758543E-2</v>
      </c>
      <c r="W213" s="140">
        <f t="shared" si="165"/>
        <v>9.0082305714252256E-3</v>
      </c>
      <c r="X213" s="140">
        <f t="shared" si="165"/>
        <v>6.6604396839991071E-3</v>
      </c>
      <c r="Y213" s="140">
        <f t="shared" si="165"/>
        <v>5.2138147156307168E-3</v>
      </c>
      <c r="Z213" s="140">
        <f t="shared" si="165"/>
        <v>3.2836214010149691E-3</v>
      </c>
      <c r="AA213" s="140">
        <f t="shared" si="165"/>
        <v>2.2712743504065751E-3</v>
      </c>
      <c r="AB213" s="140">
        <f t="shared" si="165"/>
        <v>1.4031240369546817E-3</v>
      </c>
      <c r="AC213" s="141">
        <f t="shared" si="165"/>
        <v>1.2655807687246548E-3</v>
      </c>
    </row>
    <row r="214" spans="1:29" x14ac:dyDescent="0.25">
      <c r="A214" s="177"/>
      <c r="C214" s="178" t="s">
        <v>26</v>
      </c>
      <c r="D214" s="134" t="s">
        <v>8</v>
      </c>
      <c r="E214" s="98">
        <f t="shared" si="159"/>
        <v>1.6621124772322489</v>
      </c>
      <c r="F214" s="53">
        <f t="shared" ref="F214:P214" si="166">F199*$AG$19*$AF$8/10^9</f>
        <v>0.13006934032349757</v>
      </c>
      <c r="G214" s="57">
        <f t="shared" si="166"/>
        <v>0.13360591334961344</v>
      </c>
      <c r="H214" s="57">
        <f t="shared" si="166"/>
        <v>0.13546462063763431</v>
      </c>
      <c r="I214" s="57">
        <f t="shared" si="166"/>
        <v>0.13576267643771125</v>
      </c>
      <c r="J214" s="57">
        <f t="shared" si="166"/>
        <v>0.13311267994902157</v>
      </c>
      <c r="K214" s="57">
        <f t="shared" si="166"/>
        <v>0.12656255115366377</v>
      </c>
      <c r="L214" s="57">
        <f t="shared" si="166"/>
        <v>0.11209058097877495</v>
      </c>
      <c r="M214" s="57">
        <f t="shared" si="166"/>
        <v>9.4551098635946226E-2</v>
      </c>
      <c r="N214" s="57">
        <f t="shared" si="166"/>
        <v>7.5209537494493314E-2</v>
      </c>
      <c r="O214" s="57">
        <f t="shared" si="166"/>
        <v>5.5893001050105369E-2</v>
      </c>
      <c r="P214" s="57">
        <f t="shared" si="166"/>
        <v>3.9309558267928882E-2</v>
      </c>
      <c r="Q214" s="57">
        <f t="shared" ref="Q214:AC214" si="167">Q199*$AH$19*$AF$8/10^9</f>
        <v>0.22935831463736184</v>
      </c>
      <c r="R214" s="57">
        <f t="shared" si="167"/>
        <v>0.13284159179429328</v>
      </c>
      <c r="S214" s="57">
        <f t="shared" si="167"/>
        <v>6.9314563123955841E-2</v>
      </c>
      <c r="T214" s="57">
        <f t="shared" si="167"/>
        <v>3.0651997672265705E-2</v>
      </c>
      <c r="U214" s="57">
        <f t="shared" si="167"/>
        <v>1.5125001603960905E-2</v>
      </c>
      <c r="V214" s="57">
        <f t="shared" si="167"/>
        <v>7.1369936458918733E-3</v>
      </c>
      <c r="W214" s="57">
        <f t="shared" si="167"/>
        <v>3.5066511176037505E-3</v>
      </c>
      <c r="X214" s="57">
        <f t="shared" si="167"/>
        <v>1.685176113118098E-3</v>
      </c>
      <c r="Y214" s="57">
        <f t="shared" si="167"/>
        <v>6.4414448971724032E-4</v>
      </c>
      <c r="Z214" s="57">
        <f t="shared" si="167"/>
        <v>1.6322789277474476E-4</v>
      </c>
      <c r="AA214" s="57">
        <f t="shared" si="167"/>
        <v>4.1413135550654175E-5</v>
      </c>
      <c r="AB214" s="57">
        <f t="shared" si="167"/>
        <v>9.5541752441092278E-6</v>
      </c>
      <c r="AC214" s="61">
        <f t="shared" si="167"/>
        <v>2.2895521208651781E-6</v>
      </c>
    </row>
    <row r="215" spans="1:29" x14ac:dyDescent="0.25">
      <c r="A215" s="177"/>
      <c r="C215" s="179"/>
      <c r="D215" s="135" t="s">
        <v>9</v>
      </c>
      <c r="E215" s="103">
        <f t="shared" si="159"/>
        <v>1.9416715669036124</v>
      </c>
      <c r="F215" s="54">
        <f t="shared" ref="F215:P215" si="168">F200*$AG$20*$AF$8/10^9</f>
        <v>0.10189083874763608</v>
      </c>
      <c r="G215" s="58">
        <f t="shared" si="168"/>
        <v>0.1051489543071716</v>
      </c>
      <c r="H215" s="58">
        <f t="shared" si="168"/>
        <v>0.10710223124809817</v>
      </c>
      <c r="I215" s="58">
        <f t="shared" si="168"/>
        <v>0.10782542225486969</v>
      </c>
      <c r="J215" s="58">
        <f t="shared" si="168"/>
        <v>0.10619489257227879</v>
      </c>
      <c r="K215" s="58">
        <f t="shared" si="168"/>
        <v>0.10141649927382658</v>
      </c>
      <c r="L215" s="58">
        <f t="shared" si="168"/>
        <v>9.021275433582579E-2</v>
      </c>
      <c r="M215" s="58">
        <f t="shared" si="168"/>
        <v>7.6425365115843386E-2</v>
      </c>
      <c r="N215" s="58">
        <f t="shared" si="168"/>
        <v>6.1051047306702223E-2</v>
      </c>
      <c r="O215" s="58">
        <f t="shared" si="168"/>
        <v>4.55621760808297E-2</v>
      </c>
      <c r="P215" s="58">
        <f t="shared" si="168"/>
        <v>3.217733077756757E-2</v>
      </c>
      <c r="Q215" s="58">
        <f t="shared" ref="Q215:AC215" si="169">Q200*$AH$20*$AF$8/10^9</f>
        <v>0.38070351332633545</v>
      </c>
      <c r="R215" s="58">
        <f t="shared" si="169"/>
        <v>0.27376524201768943</v>
      </c>
      <c r="S215" s="58">
        <f t="shared" si="169"/>
        <v>0.17387713774136593</v>
      </c>
      <c r="T215" s="58">
        <f t="shared" si="169"/>
        <v>9.3710624853796526E-2</v>
      </c>
      <c r="U215" s="58">
        <f t="shared" si="169"/>
        <v>4.6421126552180517E-2</v>
      </c>
      <c r="V215" s="58">
        <f t="shared" si="169"/>
        <v>2.2239210148532421E-2</v>
      </c>
      <c r="W215" s="58">
        <f t="shared" si="169"/>
        <v>1.0687974025571418E-2</v>
      </c>
      <c r="X215" s="58">
        <f t="shared" si="169"/>
        <v>3.6911291345590757E-3</v>
      </c>
      <c r="Y215" s="58">
        <f t="shared" si="169"/>
        <v>1.160705365358221E-3</v>
      </c>
      <c r="Z215" s="58">
        <f t="shared" si="169"/>
        <v>3.1156252364472148E-4</v>
      </c>
      <c r="AA215" s="58">
        <f t="shared" si="169"/>
        <v>7.6211017010439341E-5</v>
      </c>
      <c r="AB215" s="58">
        <f t="shared" si="169"/>
        <v>1.5969199183915868E-5</v>
      </c>
      <c r="AC215" s="62">
        <f t="shared" si="169"/>
        <v>3.6489777347739527E-6</v>
      </c>
    </row>
    <row r="216" spans="1:29" x14ac:dyDescent="0.25">
      <c r="A216" s="177"/>
      <c r="C216" s="180"/>
      <c r="D216" s="137" t="s">
        <v>10</v>
      </c>
      <c r="E216" s="138">
        <f t="shared" si="159"/>
        <v>2.7232357692562086E-2</v>
      </c>
      <c r="F216" s="139">
        <f t="shared" ref="F216:P216" si="170">F201*$AG$21*$AF$8/10^9</f>
        <v>2.3448489960779177E-3</v>
      </c>
      <c r="G216" s="140">
        <f t="shared" si="170"/>
        <v>2.4135267840017741E-3</v>
      </c>
      <c r="H216" s="140">
        <f t="shared" si="170"/>
        <v>2.4520527132793359E-3</v>
      </c>
      <c r="I216" s="140">
        <f t="shared" si="170"/>
        <v>2.4623676502394999E-3</v>
      </c>
      <c r="J216" s="140">
        <f t="shared" si="170"/>
        <v>2.4190885838999074E-3</v>
      </c>
      <c r="K216" s="140">
        <f t="shared" si="170"/>
        <v>2.3045640781198E-3</v>
      </c>
      <c r="L216" s="140">
        <f t="shared" si="170"/>
        <v>2.045009950219424E-3</v>
      </c>
      <c r="M216" s="140">
        <f t="shared" si="170"/>
        <v>1.7283323749037348E-3</v>
      </c>
      <c r="N216" s="140">
        <f t="shared" si="170"/>
        <v>1.3773989652371213E-3</v>
      </c>
      <c r="O216" s="140">
        <f t="shared" si="170"/>
        <v>1.025562903511907E-3</v>
      </c>
      <c r="P216" s="140">
        <f t="shared" si="170"/>
        <v>7.2262517916554781E-4</v>
      </c>
      <c r="Q216" s="140">
        <f t="shared" ref="Q216:AC216" si="171">Q201*$AH$21*$AF$8/10^9</f>
        <v>1.444995480093085E-3</v>
      </c>
      <c r="R216" s="140">
        <f t="shared" si="171"/>
        <v>1.8753960493025144E-3</v>
      </c>
      <c r="S216" s="140">
        <f t="shared" si="171"/>
        <v>1.0853656716365795E-3</v>
      </c>
      <c r="T216" s="140">
        <f t="shared" si="171"/>
        <v>8.1585208379592131E-4</v>
      </c>
      <c r="U216" s="140">
        <f t="shared" si="171"/>
        <v>4.0355023208582243E-4</v>
      </c>
      <c r="V216" s="140">
        <f t="shared" si="171"/>
        <v>1.9202004640004103E-4</v>
      </c>
      <c r="W216" s="140">
        <f t="shared" si="171"/>
        <v>6.1429631007273598E-5</v>
      </c>
      <c r="X216" s="140">
        <f t="shared" si="171"/>
        <v>3.7166879167492255E-5</v>
      </c>
      <c r="Y216" s="140">
        <f t="shared" si="171"/>
        <v>1.7373705212300612E-5</v>
      </c>
      <c r="Z216" s="140">
        <f t="shared" si="171"/>
        <v>3.3592172699638691E-6</v>
      </c>
      <c r="AA216" s="140">
        <f t="shared" si="171"/>
        <v>3.563244336261952E-7</v>
      </c>
      <c r="AB216" s="140">
        <f t="shared" si="171"/>
        <v>9.7337545130682558E-8</v>
      </c>
      <c r="AC216" s="141">
        <f t="shared" si="171"/>
        <v>1.6855956363632126E-8</v>
      </c>
    </row>
    <row r="217" spans="1:29" x14ac:dyDescent="0.25">
      <c r="A217" s="177"/>
      <c r="C217" s="178" t="s">
        <v>28</v>
      </c>
      <c r="D217" s="134" t="s">
        <v>8</v>
      </c>
      <c r="E217" s="98">
        <f t="shared" si="159"/>
        <v>5.7360692027939329E-2</v>
      </c>
      <c r="F217" s="53">
        <f t="shared" ref="F217:P217" si="172">F202*$AG$22*$AF$9/10^9</f>
        <v>1.187946013215036E-2</v>
      </c>
      <c r="G217" s="57">
        <f t="shared" si="172"/>
        <v>1.2161094980824311E-2</v>
      </c>
      <c r="H217" s="57">
        <f t="shared" si="172"/>
        <v>1.0928556755885884E-2</v>
      </c>
      <c r="I217" s="57">
        <f t="shared" si="172"/>
        <v>8.6684405046069859E-3</v>
      </c>
      <c r="J217" s="57">
        <f t="shared" si="172"/>
        <v>6.0800107170922921E-3</v>
      </c>
      <c r="K217" s="57">
        <f t="shared" si="172"/>
        <v>3.7785051751499377E-3</v>
      </c>
      <c r="L217" s="57">
        <f t="shared" si="172"/>
        <v>2.0539223415666245E-3</v>
      </c>
      <c r="M217" s="57">
        <f t="shared" si="172"/>
        <v>9.9084889908486592E-4</v>
      </c>
      <c r="N217" s="57">
        <f t="shared" si="172"/>
        <v>4.2389609403167762E-4</v>
      </c>
      <c r="O217" s="57">
        <f t="shared" si="172"/>
        <v>1.6070200544850282E-4</v>
      </c>
      <c r="P217" s="57">
        <f t="shared" si="172"/>
        <v>5.4539049703679853E-5</v>
      </c>
      <c r="Q217" s="57">
        <f t="shared" ref="Q217:AC217" si="173">Q202*$AH$22*$AF$9/10^9</f>
        <v>1.4045383305599823E-4</v>
      </c>
      <c r="R217" s="57">
        <f t="shared" si="173"/>
        <v>3.3022247641632634E-5</v>
      </c>
      <c r="S217" s="57">
        <f t="shared" si="173"/>
        <v>6.2231266374242404E-6</v>
      </c>
      <c r="T217" s="57">
        <f t="shared" si="173"/>
        <v>8.5327610754278294E-7</v>
      </c>
      <c r="U217" s="57">
        <f t="shared" si="173"/>
        <v>1.2853881361217471E-7</v>
      </c>
      <c r="V217" s="57">
        <f t="shared" si="173"/>
        <v>2.7903458364671198E-8</v>
      </c>
      <c r="W217" s="57">
        <f t="shared" si="173"/>
        <v>5.3256746900972639E-9</v>
      </c>
      <c r="X217" s="57">
        <f t="shared" si="173"/>
        <v>9.5893722957246246E-10</v>
      </c>
      <c r="Y217" s="57">
        <f t="shared" si="173"/>
        <v>1.4799621210874506E-10</v>
      </c>
      <c r="Z217" s="57">
        <f t="shared" si="173"/>
        <v>1.4071512501934879E-11</v>
      </c>
      <c r="AA217" s="57">
        <f t="shared" si="173"/>
        <v>0</v>
      </c>
      <c r="AB217" s="57">
        <f t="shared" si="173"/>
        <v>0</v>
      </c>
      <c r="AC217" s="61">
        <f t="shared" si="173"/>
        <v>0</v>
      </c>
    </row>
    <row r="218" spans="1:29" x14ac:dyDescent="0.25">
      <c r="A218" s="177"/>
      <c r="C218" s="179"/>
      <c r="D218" s="135" t="s">
        <v>9</v>
      </c>
      <c r="E218" s="103">
        <f t="shared" si="159"/>
        <v>4.4195639321551683</v>
      </c>
      <c r="F218" s="54">
        <f t="shared" ref="F218:P218" si="174">F203*$AG$23*$AF$9/10^9</f>
        <v>1.1285487125542706</v>
      </c>
      <c r="G218" s="58">
        <f t="shared" si="174"/>
        <v>1.0293362947943885</v>
      </c>
      <c r="H218" s="58">
        <f t="shared" si="174"/>
        <v>0.83464173655246754</v>
      </c>
      <c r="I218" s="58">
        <f t="shared" si="174"/>
        <v>0.60348227024439471</v>
      </c>
      <c r="J218" s="58">
        <f t="shared" si="174"/>
        <v>0.38910651337475327</v>
      </c>
      <c r="K218" s="58">
        <f t="shared" si="174"/>
        <v>0.22386627435565662</v>
      </c>
      <c r="L218" s="58">
        <f t="shared" si="174"/>
        <v>0.11333469687147613</v>
      </c>
      <c r="M218" s="58">
        <f t="shared" si="174"/>
        <v>5.1184634004868036E-2</v>
      </c>
      <c r="N218" s="58">
        <f t="shared" si="174"/>
        <v>2.0591880937821543E-2</v>
      </c>
      <c r="O218" s="58">
        <f t="shared" si="174"/>
        <v>7.3701264567761285E-3</v>
      </c>
      <c r="P218" s="58">
        <f t="shared" si="174"/>
        <v>2.3697005704583292E-3</v>
      </c>
      <c r="Q218" s="58">
        <f t="shared" ref="Q218:AC218" si="175">Q203*$AH$23*$AF$9/10^9</f>
        <v>1.1712217218203457E-2</v>
      </c>
      <c r="R218" s="58">
        <f t="shared" si="175"/>
        <v>3.1517348326682466E-3</v>
      </c>
      <c r="S218" s="58">
        <f t="shared" si="175"/>
        <v>7.1442473671493793E-4</v>
      </c>
      <c r="T218" s="58">
        <f t="shared" si="175"/>
        <v>1.2267294774901086E-4</v>
      </c>
      <c r="U218" s="58">
        <f t="shared" si="175"/>
        <v>2.4660121414513579E-5</v>
      </c>
      <c r="V218" s="58">
        <f t="shared" si="175"/>
        <v>4.5039439272273851E-6</v>
      </c>
      <c r="W218" s="58">
        <f t="shared" si="175"/>
        <v>7.4216815310632884E-7</v>
      </c>
      <c r="X218" s="58">
        <f t="shared" si="175"/>
        <v>1.1760462200184636E-7</v>
      </c>
      <c r="Y218" s="58">
        <f t="shared" si="175"/>
        <v>1.6210641031735896E-8</v>
      </c>
      <c r="Z218" s="58">
        <f t="shared" si="175"/>
        <v>1.6537436573908479E-9</v>
      </c>
      <c r="AA218" s="58">
        <f t="shared" si="175"/>
        <v>0</v>
      </c>
      <c r="AB218" s="58">
        <f t="shared" si="175"/>
        <v>0</v>
      </c>
      <c r="AC218" s="62">
        <f t="shared" si="175"/>
        <v>0</v>
      </c>
    </row>
    <row r="219" spans="1:29" x14ac:dyDescent="0.25">
      <c r="A219" s="177"/>
      <c r="C219" s="180"/>
      <c r="D219" s="137" t="s">
        <v>10</v>
      </c>
      <c r="E219" s="138">
        <f t="shared" si="159"/>
        <v>0.18553673708212495</v>
      </c>
      <c r="F219" s="139">
        <f t="shared" ref="F219:P219" si="176">F204*$AG$24*$AF$9/10^9</f>
        <v>4.7517840528600856E-2</v>
      </c>
      <c r="G219" s="140">
        <f t="shared" si="176"/>
        <v>4.3340475570290055E-2</v>
      </c>
      <c r="H219" s="140">
        <f t="shared" si="176"/>
        <v>3.5142809960103896E-2</v>
      </c>
      <c r="I219" s="140">
        <f t="shared" si="176"/>
        <v>2.5409779799763995E-2</v>
      </c>
      <c r="J219" s="140">
        <f t="shared" si="176"/>
        <v>1.6383432142094877E-2</v>
      </c>
      <c r="K219" s="140">
        <f t="shared" si="176"/>
        <v>9.4259483939223843E-3</v>
      </c>
      <c r="L219" s="140">
        <f t="shared" si="176"/>
        <v>4.7719872366937333E-3</v>
      </c>
      <c r="M219" s="140">
        <f t="shared" si="176"/>
        <v>2.1551424844154965E-3</v>
      </c>
      <c r="N219" s="140">
        <f t="shared" si="176"/>
        <v>8.6702656580301231E-4</v>
      </c>
      <c r="O219" s="140">
        <f t="shared" si="176"/>
        <v>3.1032111396952122E-4</v>
      </c>
      <c r="P219" s="140">
        <f t="shared" si="176"/>
        <v>9.9776866124561247E-5</v>
      </c>
      <c r="Q219" s="140">
        <f t="shared" ref="Q219:AC219" si="177">Q204*$AH$24*$AF$9/10^9</f>
        <v>8.3535884952085413E-5</v>
      </c>
      <c r="R219" s="140">
        <f t="shared" si="177"/>
        <v>2.2479343874535817E-5</v>
      </c>
      <c r="S219" s="140">
        <f t="shared" si="177"/>
        <v>5.0955426714923354E-6</v>
      </c>
      <c r="T219" s="140">
        <f t="shared" si="177"/>
        <v>8.7494904329194463E-7</v>
      </c>
      <c r="U219" s="140">
        <f t="shared" si="177"/>
        <v>1.7588514855970619E-7</v>
      </c>
      <c r="V219" s="140">
        <f t="shared" si="177"/>
        <v>2.9616063660948328E-8</v>
      </c>
      <c r="W219" s="140">
        <f t="shared" si="177"/>
        <v>4.4679806617116213E-9</v>
      </c>
      <c r="X219" s="140">
        <f t="shared" si="177"/>
        <v>6.4284239327218725E-10</v>
      </c>
      <c r="Y219" s="140">
        <f t="shared" si="177"/>
        <v>7.9650280992508501E-11</v>
      </c>
      <c r="Z219" s="140">
        <f t="shared" si="177"/>
        <v>8.1155969346575394E-12</v>
      </c>
      <c r="AA219" s="140">
        <f t="shared" si="177"/>
        <v>0</v>
      </c>
      <c r="AB219" s="140">
        <f t="shared" si="177"/>
        <v>0</v>
      </c>
      <c r="AC219" s="141">
        <f t="shared" si="177"/>
        <v>0</v>
      </c>
    </row>
    <row r="220" spans="1:29" x14ac:dyDescent="0.25">
      <c r="A220" s="177"/>
      <c r="C220" s="178" t="s">
        <v>32</v>
      </c>
      <c r="D220" s="135" t="s">
        <v>9</v>
      </c>
      <c r="E220" s="103">
        <f t="shared" si="159"/>
        <v>3.1522206063431515</v>
      </c>
      <c r="F220" s="54">
        <f t="shared" ref="F220:P220" si="178">F205*$AG$25*$AF$10/10^9</f>
        <v>0.34513577570223802</v>
      </c>
      <c r="G220" s="58">
        <f t="shared" si="178"/>
        <v>0.35339246403649882</v>
      </c>
      <c r="H220" s="58">
        <f t="shared" si="178"/>
        <v>0.35960937715278868</v>
      </c>
      <c r="I220" s="58">
        <f t="shared" si="178"/>
        <v>0.3608526061686137</v>
      </c>
      <c r="J220" s="58">
        <f t="shared" si="178"/>
        <v>0.35536773472837813</v>
      </c>
      <c r="K220" s="58">
        <f t="shared" si="178"/>
        <v>0.34160566551921689</v>
      </c>
      <c r="L220" s="58">
        <f t="shared" si="178"/>
        <v>0.30779081874459846</v>
      </c>
      <c r="M220" s="58">
        <f t="shared" si="178"/>
        <v>0.26017833123621598</v>
      </c>
      <c r="N220" s="58">
        <f t="shared" si="178"/>
        <v>0.20163978909299693</v>
      </c>
      <c r="O220" s="58">
        <f t="shared" si="178"/>
        <v>0.13508238426839314</v>
      </c>
      <c r="P220" s="58">
        <f t="shared" si="178"/>
        <v>7.718283612223957E-2</v>
      </c>
      <c r="Q220" s="58">
        <f t="shared" ref="Q220:AC220" si="179">Q205*$AH$25*$AF$10/10^9</f>
        <v>3.6781143657527923E-2</v>
      </c>
      <c r="R220" s="58">
        <f t="shared" si="179"/>
        <v>1.5123304459451729E-2</v>
      </c>
      <c r="S220" s="58">
        <f t="shared" si="179"/>
        <v>2.4783754539932615E-3</v>
      </c>
      <c r="T220" s="58">
        <f t="shared" si="179"/>
        <v>0</v>
      </c>
      <c r="U220" s="58">
        <f t="shared" si="179"/>
        <v>0</v>
      </c>
      <c r="V220" s="58">
        <f t="shared" si="179"/>
        <v>0</v>
      </c>
      <c r="W220" s="58">
        <f t="shared" si="179"/>
        <v>0</v>
      </c>
      <c r="X220" s="58">
        <f t="shared" si="179"/>
        <v>0</v>
      </c>
      <c r="Y220" s="58">
        <f t="shared" si="179"/>
        <v>0</v>
      </c>
      <c r="Z220" s="58">
        <f t="shared" si="179"/>
        <v>0</v>
      </c>
      <c r="AA220" s="58">
        <f t="shared" si="179"/>
        <v>0</v>
      </c>
      <c r="AB220" s="58">
        <f t="shared" si="179"/>
        <v>0</v>
      </c>
      <c r="AC220" s="62">
        <f t="shared" si="179"/>
        <v>0</v>
      </c>
    </row>
    <row r="221" spans="1:29" x14ac:dyDescent="0.25">
      <c r="A221" s="177"/>
      <c r="C221" s="180"/>
      <c r="D221" s="137" t="s">
        <v>10</v>
      </c>
      <c r="E221" s="138">
        <f t="shared" si="159"/>
        <v>6.4314342527643273E-2</v>
      </c>
      <c r="F221" s="139">
        <f t="shared" ref="F221:P221" si="180">F206*$AG$26*$AF$10/10^9</f>
        <v>7.0435872592293468E-3</v>
      </c>
      <c r="G221" s="140">
        <f t="shared" si="180"/>
        <v>7.2116409120810982E-3</v>
      </c>
      <c r="H221" s="140">
        <f t="shared" si="180"/>
        <v>7.338051332893579E-3</v>
      </c>
      <c r="I221" s="140">
        <f t="shared" si="180"/>
        <v>7.3629618437809196E-3</v>
      </c>
      <c r="J221" s="140">
        <f t="shared" si="180"/>
        <v>7.2505959073211465E-3</v>
      </c>
      <c r="K221" s="140">
        <f t="shared" si="180"/>
        <v>6.9693746985908731E-3</v>
      </c>
      <c r="L221" s="140">
        <f t="shared" si="180"/>
        <v>6.2791013089513866E-3</v>
      </c>
      <c r="M221" s="140">
        <f t="shared" si="180"/>
        <v>5.3074519441577341E-3</v>
      </c>
      <c r="N221" s="140">
        <f t="shared" si="180"/>
        <v>4.1130532900701226E-3</v>
      </c>
      <c r="O221" s="140">
        <f t="shared" si="180"/>
        <v>2.7552436628623138E-3</v>
      </c>
      <c r="P221" s="140">
        <f t="shared" si="180"/>
        <v>1.5741831441330881E-3</v>
      </c>
      <c r="Q221" s="140">
        <f t="shared" ref="Q221:AC221" si="181">Q206*$AH$26*$AF$10/10^9</f>
        <v>7.5012393205090076E-4</v>
      </c>
      <c r="R221" s="140">
        <f t="shared" si="181"/>
        <v>3.0842863065268776E-4</v>
      </c>
      <c r="S221" s="140">
        <f t="shared" si="181"/>
        <v>5.0544660868075829E-5</v>
      </c>
      <c r="T221" s="140">
        <f t="shared" si="181"/>
        <v>0</v>
      </c>
      <c r="U221" s="140">
        <f t="shared" si="181"/>
        <v>0</v>
      </c>
      <c r="V221" s="140">
        <f t="shared" si="181"/>
        <v>0</v>
      </c>
      <c r="W221" s="140">
        <f t="shared" si="181"/>
        <v>0</v>
      </c>
      <c r="X221" s="140">
        <f t="shared" si="181"/>
        <v>0</v>
      </c>
      <c r="Y221" s="140">
        <f t="shared" si="181"/>
        <v>0</v>
      </c>
      <c r="Z221" s="140">
        <f t="shared" si="181"/>
        <v>0</v>
      </c>
      <c r="AA221" s="140">
        <f t="shared" si="181"/>
        <v>0</v>
      </c>
      <c r="AB221" s="140">
        <f t="shared" si="181"/>
        <v>0</v>
      </c>
      <c r="AC221" s="141">
        <f t="shared" si="181"/>
        <v>0</v>
      </c>
    </row>
    <row r="222" spans="1:29" x14ac:dyDescent="0.25">
      <c r="E222" s="131"/>
    </row>
    <row r="223" spans="1:29" x14ac:dyDescent="0.25">
      <c r="C223" s="2" t="s">
        <v>165</v>
      </c>
      <c r="E223" s="131"/>
      <c r="F223" s="2" t="s">
        <v>166</v>
      </c>
    </row>
    <row r="224" spans="1:29" x14ac:dyDescent="0.25">
      <c r="C224" s="122" t="s">
        <v>30</v>
      </c>
      <c r="D224" s="122" t="s">
        <v>120</v>
      </c>
      <c r="E224" s="122" t="s">
        <v>168</v>
      </c>
      <c r="F224" s="122" t="s">
        <v>169</v>
      </c>
      <c r="G224" s="122" t="s">
        <v>170</v>
      </c>
      <c r="H224" s="122" t="s">
        <v>171</v>
      </c>
      <c r="I224" s="122" t="s">
        <v>172</v>
      </c>
      <c r="J224" s="122" t="s">
        <v>173</v>
      </c>
      <c r="K224" s="122" t="s">
        <v>174</v>
      </c>
      <c r="L224" s="122" t="s">
        <v>175</v>
      </c>
      <c r="M224" s="122" t="s">
        <v>176</v>
      </c>
      <c r="N224" s="122" t="s">
        <v>177</v>
      </c>
      <c r="O224" s="122" t="s">
        <v>178</v>
      </c>
      <c r="P224" s="122" t="s">
        <v>179</v>
      </c>
      <c r="Q224" s="122" t="s">
        <v>180</v>
      </c>
      <c r="R224" s="122" t="s">
        <v>181</v>
      </c>
      <c r="S224" s="122" t="s">
        <v>182</v>
      </c>
      <c r="T224" s="122" t="s">
        <v>183</v>
      </c>
      <c r="U224" s="122" t="s">
        <v>184</v>
      </c>
      <c r="V224" s="122" t="s">
        <v>185</v>
      </c>
      <c r="W224" s="122" t="s">
        <v>186</v>
      </c>
      <c r="X224" s="122" t="s">
        <v>187</v>
      </c>
      <c r="Y224" s="122" t="s">
        <v>188</v>
      </c>
      <c r="Z224" s="122" t="s">
        <v>189</v>
      </c>
      <c r="AA224" s="122" t="s">
        <v>190</v>
      </c>
      <c r="AB224" s="122" t="s">
        <v>191</v>
      </c>
      <c r="AC224" s="122" t="s">
        <v>192</v>
      </c>
    </row>
    <row r="225" spans="1:29" ht="15" customHeight="1" x14ac:dyDescent="0.25">
      <c r="A225" s="163" t="s">
        <v>19</v>
      </c>
      <c r="C225" s="126" t="s">
        <v>25</v>
      </c>
      <c r="D225" s="127" t="s">
        <v>8</v>
      </c>
      <c r="E225" s="128">
        <f>SUM(F225:AC225)</f>
        <v>175265512.440963</v>
      </c>
      <c r="F225" s="129">
        <v>17125653.976566713</v>
      </c>
      <c r="G225" s="130">
        <v>18263299.219741091</v>
      </c>
      <c r="H225" s="130">
        <v>19459708.32355687</v>
      </c>
      <c r="I225" s="130">
        <v>20664747.294449851</v>
      </c>
      <c r="J225" s="130">
        <v>21696177.411413804</v>
      </c>
      <c r="K225" s="130">
        <v>22195970.497816116</v>
      </c>
      <c r="L225" s="130">
        <v>20758612.464067675</v>
      </c>
      <c r="M225" s="130">
        <v>17193946.215005666</v>
      </c>
      <c r="N225" s="130">
        <v>11392088.946568016</v>
      </c>
      <c r="O225" s="130">
        <v>5131615.9968549879</v>
      </c>
      <c r="P225" s="130">
        <v>1254140.5570613141</v>
      </c>
      <c r="Q225" s="130">
        <v>126623.30862503065</v>
      </c>
      <c r="R225" s="130">
        <v>2919.788561472024</v>
      </c>
      <c r="S225" s="130">
        <v>8.4390439251611831</v>
      </c>
      <c r="T225" s="130">
        <v>1.6304514187234621E-3</v>
      </c>
      <c r="U225" s="130">
        <v>6.398846825497853E-9</v>
      </c>
      <c r="V225" s="130">
        <v>1.5723470799514305E-16</v>
      </c>
      <c r="W225" s="130">
        <v>5.1155408079104607E-27</v>
      </c>
      <c r="X225" s="130">
        <v>3.4842997781548336E-41</v>
      </c>
      <c r="Y225" s="130">
        <v>4.7354420978941439E-60</v>
      </c>
      <c r="Z225" s="130">
        <v>9.260842401146774E-85</v>
      </c>
      <c r="AA225" s="130">
        <v>9.4566230725663122E-117</v>
      </c>
      <c r="AB225" s="130">
        <v>1.7049435159539274E-157</v>
      </c>
      <c r="AC225" s="132">
        <v>8.3016990655955723E-209</v>
      </c>
    </row>
    <row r="226" spans="1:29" x14ac:dyDescent="0.25">
      <c r="A226" s="164"/>
      <c r="C226" s="178" t="s">
        <v>27</v>
      </c>
      <c r="D226" s="134" t="s">
        <v>8</v>
      </c>
      <c r="E226" s="98">
        <f t="shared" ref="E226:E236" si="182">SUM(F226:AC226)</f>
        <v>4777985.5584581653</v>
      </c>
      <c r="F226" s="53">
        <v>364379.20790996315</v>
      </c>
      <c r="G226" s="57">
        <v>385692.36809297139</v>
      </c>
      <c r="H226" s="57">
        <v>400288.48241087649</v>
      </c>
      <c r="I226" s="57">
        <v>409505.126618332</v>
      </c>
      <c r="J226" s="57">
        <v>410918.47807036946</v>
      </c>
      <c r="K226" s="57">
        <v>403363.2048472609</v>
      </c>
      <c r="L226" s="57">
        <v>374624.71513047215</v>
      </c>
      <c r="M226" s="57">
        <v>338920.32302193536</v>
      </c>
      <c r="N226" s="57">
        <v>298033.24564085086</v>
      </c>
      <c r="O226" s="57">
        <v>254533.59496486231</v>
      </c>
      <c r="P226" s="57">
        <v>215104.60945064554</v>
      </c>
      <c r="Q226" s="57">
        <v>194334.13913861764</v>
      </c>
      <c r="R226" s="57">
        <v>167962.4368298279</v>
      </c>
      <c r="S226" s="57">
        <v>134174.47690848785</v>
      </c>
      <c r="T226" s="57">
        <v>78653.081993740852</v>
      </c>
      <c r="U226" s="57">
        <v>62360.826310829914</v>
      </c>
      <c r="V226" s="57">
        <v>53417.878179745836</v>
      </c>
      <c r="W226" s="57">
        <v>55192.746282924069</v>
      </c>
      <c r="X226" s="57">
        <v>47339.870938920118</v>
      </c>
      <c r="Y226" s="57">
        <v>42687.455585206233</v>
      </c>
      <c r="Z226" s="57">
        <v>30806.928895230554</v>
      </c>
      <c r="AA226" s="57">
        <v>24327.274585781037</v>
      </c>
      <c r="AB226" s="57">
        <v>17115.159452754197</v>
      </c>
      <c r="AC226" s="61">
        <v>14249.927197558969</v>
      </c>
    </row>
    <row r="227" spans="1:29" x14ac:dyDescent="0.25">
      <c r="A227" s="164"/>
      <c r="C227" s="179"/>
      <c r="D227" s="135" t="s">
        <v>9</v>
      </c>
      <c r="E227" s="103">
        <f t="shared" si="182"/>
        <v>4743269.4778032256</v>
      </c>
      <c r="F227" s="54">
        <v>374179.13770705269</v>
      </c>
      <c r="G227" s="136">
        <v>396065.51246710954</v>
      </c>
      <c r="H227" s="136">
        <v>411054.18731679209</v>
      </c>
      <c r="I227" s="136">
        <v>420518.71193080512</v>
      </c>
      <c r="J227" s="136">
        <v>421970.07528008573</v>
      </c>
      <c r="K227" s="136">
        <v>414211.60399963195</v>
      </c>
      <c r="L227" s="136">
        <v>384700.1964664993</v>
      </c>
      <c r="M227" s="136">
        <v>348035.53953352763</v>
      </c>
      <c r="N227" s="136">
        <v>306048.80970454117</v>
      </c>
      <c r="O227" s="136">
        <v>261379.2417732082</v>
      </c>
      <c r="P227" s="136">
        <v>220889.81899577289</v>
      </c>
      <c r="Q227" s="136">
        <v>199560.72967779805</v>
      </c>
      <c r="R227" s="136">
        <v>172479.76398173036</v>
      </c>
      <c r="S227" s="136">
        <v>137783.08142191908</v>
      </c>
      <c r="T227" s="136">
        <v>80768.446057142224</v>
      </c>
      <c r="U227" s="136">
        <v>64038.012348529512</v>
      </c>
      <c r="V227" s="136">
        <v>42603.215726177659</v>
      </c>
      <c r="W227" s="136">
        <v>34174.138794358456</v>
      </c>
      <c r="X227" s="136">
        <v>22498.15648582342</v>
      </c>
      <c r="Y227" s="136">
        <v>15224.871292240594</v>
      </c>
      <c r="Z227" s="136">
        <v>7925.4339896443735</v>
      </c>
      <c r="AA227" s="136">
        <v>4202.4082777740741</v>
      </c>
      <c r="AB227" s="136">
        <v>1711.5159452754187</v>
      </c>
      <c r="AC227" s="62">
        <v>1246.8686297864099</v>
      </c>
    </row>
    <row r="228" spans="1:29" x14ac:dyDescent="0.25">
      <c r="A228" s="164"/>
      <c r="C228" s="180"/>
      <c r="D228" s="137" t="s">
        <v>10</v>
      </c>
      <c r="E228" s="138">
        <f t="shared" si="182"/>
        <v>1939377.8829770363</v>
      </c>
      <c r="F228" s="139">
        <v>151453.46050047368</v>
      </c>
      <c r="G228" s="140">
        <v>160312.23123668734</v>
      </c>
      <c r="H228" s="140">
        <v>166379.07581870171</v>
      </c>
      <c r="I228" s="140">
        <v>170209.95482913553</v>
      </c>
      <c r="J228" s="140">
        <v>170797.41142289195</v>
      </c>
      <c r="K228" s="140">
        <v>167657.07780937492</v>
      </c>
      <c r="L228" s="140">
        <v>155711.98428405932</v>
      </c>
      <c r="M228" s="140">
        <v>140871.52790642789</v>
      </c>
      <c r="N228" s="140">
        <v>123876.89916612384</v>
      </c>
      <c r="O228" s="140">
        <v>105796.35976534621</v>
      </c>
      <c r="P228" s="140">
        <v>89407.783879241426</v>
      </c>
      <c r="Q228" s="140">
        <v>80774.581060061115</v>
      </c>
      <c r="R228" s="140">
        <v>69813.237802128962</v>
      </c>
      <c r="S228" s="140">
        <v>55769.342480300576</v>
      </c>
      <c r="T228" s="140">
        <v>32691.990070748037</v>
      </c>
      <c r="U228" s="140">
        <v>25920.14785535718</v>
      </c>
      <c r="V228" s="140">
        <v>18679.871510708668</v>
      </c>
      <c r="W228" s="140">
        <v>16482.217383119787</v>
      </c>
      <c r="X228" s="140">
        <v>12186.501429821019</v>
      </c>
      <c r="Y228" s="140">
        <v>9539.634543872271</v>
      </c>
      <c r="Z228" s="140">
        <v>6007.9902824723467</v>
      </c>
      <c r="AA228" s="140">
        <v>4155.7148524654731</v>
      </c>
      <c r="AB228" s="140">
        <v>2567.2739179131286</v>
      </c>
      <c r="AC228" s="141">
        <v>2315.6131696033322</v>
      </c>
    </row>
    <row r="229" spans="1:29" x14ac:dyDescent="0.25">
      <c r="A229" s="164"/>
      <c r="C229" s="178" t="s">
        <v>26</v>
      </c>
      <c r="D229" s="134" t="s">
        <v>8</v>
      </c>
      <c r="E229" s="98">
        <f t="shared" si="182"/>
        <v>21882087.250270598</v>
      </c>
      <c r="F229" s="53">
        <v>2184062.9762202408</v>
      </c>
      <c r="G229" s="57">
        <v>2272724.3288711887</v>
      </c>
      <c r="H229" s="57">
        <v>2333926.055899146</v>
      </c>
      <c r="I229" s="57">
        <v>2368712.9481159169</v>
      </c>
      <c r="J229" s="57">
        <v>2351650.6816862668</v>
      </c>
      <c r="K229" s="57">
        <v>2263802.7061074069</v>
      </c>
      <c r="L229" s="57">
        <v>2029843.8765381502</v>
      </c>
      <c r="M229" s="57">
        <v>1733322.3835171433</v>
      </c>
      <c r="N229" s="57">
        <v>1395587.3169314463</v>
      </c>
      <c r="O229" s="57">
        <v>1049683.8218720872</v>
      </c>
      <c r="P229" s="57">
        <v>747009.17723467608</v>
      </c>
      <c r="Q229" s="57">
        <v>540615.59048785525</v>
      </c>
      <c r="R229" s="57">
        <v>313069.82380731782</v>
      </c>
      <c r="S229" s="57">
        <v>159048.36389499914</v>
      </c>
      <c r="T229" s="57">
        <v>72269.255250690578</v>
      </c>
      <c r="U229" s="57">
        <v>35660.729629141933</v>
      </c>
      <c r="V229" s="57">
        <v>16827.132150809382</v>
      </c>
      <c r="W229" s="57">
        <v>8267.750356856026</v>
      </c>
      <c r="X229" s="57">
        <v>3973.1969173249768</v>
      </c>
      <c r="Y229" s="57">
        <v>1518.7213258802294</v>
      </c>
      <c r="Z229" s="57">
        <v>384.84794280288838</v>
      </c>
      <c r="AA229" s="57">
        <v>97.641155263093452</v>
      </c>
      <c r="AB229" s="57">
        <v>22.526203244857584</v>
      </c>
      <c r="AC229" s="61">
        <v>5.398154743508921</v>
      </c>
    </row>
    <row r="230" spans="1:29" x14ac:dyDescent="0.25">
      <c r="A230" s="164"/>
      <c r="C230" s="179"/>
      <c r="D230" s="135" t="s">
        <v>9</v>
      </c>
      <c r="E230" s="103">
        <f t="shared" si="182"/>
        <v>17992764.406391323</v>
      </c>
      <c r="F230" s="54">
        <v>1757355.4340370884</v>
      </c>
      <c r="G230" s="136">
        <v>1832602.7485326889</v>
      </c>
      <c r="H230" s="136">
        <v>1885888.5528818453</v>
      </c>
      <c r="I230" s="136">
        <v>1917917.1710305521</v>
      </c>
      <c r="J230" s="136">
        <v>1907922.1757941316</v>
      </c>
      <c r="K230" s="136">
        <v>1840261.6516615315</v>
      </c>
      <c r="L230" s="136">
        <v>1653256.5362268081</v>
      </c>
      <c r="M230" s="136">
        <v>1414417.7821380349</v>
      </c>
      <c r="N230" s="136">
        <v>1140935.0145845758</v>
      </c>
      <c r="O230" s="136">
        <v>859712.65483261598</v>
      </c>
      <c r="P230" s="136">
        <v>612911.30867930059</v>
      </c>
      <c r="Q230" s="136">
        <v>444348.42367706815</v>
      </c>
      <c r="R230" s="136">
        <v>319483.27512131154</v>
      </c>
      <c r="S230" s="136">
        <v>197564.9414199696</v>
      </c>
      <c r="T230" s="136">
        <v>109407.30264919173</v>
      </c>
      <c r="U230" s="136">
        <v>54196.73862952675</v>
      </c>
      <c r="V230" s="136">
        <v>25964.313002880255</v>
      </c>
      <c r="W230" s="136">
        <v>12478.226569791335</v>
      </c>
      <c r="X230" s="136">
        <v>4309.3990993230818</v>
      </c>
      <c r="Y230" s="136">
        <v>1355.1253488322332</v>
      </c>
      <c r="Z230" s="136">
        <v>363.74973885539094</v>
      </c>
      <c r="AA230" s="136">
        <v>88.976482829695229</v>
      </c>
      <c r="AB230" s="136">
        <v>18.644065290416492</v>
      </c>
      <c r="AC230" s="62">
        <v>4.2601872734434343</v>
      </c>
    </row>
    <row r="231" spans="1:29" x14ac:dyDescent="0.25">
      <c r="A231" s="164"/>
      <c r="C231" s="180"/>
      <c r="D231" s="137" t="s">
        <v>10</v>
      </c>
      <c r="E231" s="138">
        <f t="shared" si="182"/>
        <v>420322.48694939312</v>
      </c>
      <c r="F231" s="139">
        <v>39842.355303312295</v>
      </c>
      <c r="G231" s="140">
        <v>41499.179489456787</v>
      </c>
      <c r="H231" s="140">
        <v>42656.421177307195</v>
      </c>
      <c r="I231" s="140">
        <v>43331.763917368073</v>
      </c>
      <c r="J231" s="140">
        <v>43058.186518345348</v>
      </c>
      <c r="K231" s="140">
        <v>41486.155030823691</v>
      </c>
      <c r="L231" s="140">
        <v>37230.762860576986</v>
      </c>
      <c r="M231" s="140">
        <v>31819.006555343505</v>
      </c>
      <c r="N231" s="140">
        <v>25640.459669446489</v>
      </c>
      <c r="O231" s="140">
        <v>19301.124885824131</v>
      </c>
      <c r="P231" s="140">
        <v>13746.730487909439</v>
      </c>
      <c r="Q231" s="140">
        <v>9956.4765313519692</v>
      </c>
      <c r="R231" s="140">
        <v>12920.081202785868</v>
      </c>
      <c r="S231" s="140">
        <v>7280.2435057687271</v>
      </c>
      <c r="T231" s="140">
        <v>5623.0420469313058</v>
      </c>
      <c r="U231" s="140">
        <v>2781.3619259383831</v>
      </c>
      <c r="V231" s="140">
        <v>1323.4467573306074</v>
      </c>
      <c r="W231" s="140">
        <v>423.38728421729309</v>
      </c>
      <c r="X231" s="140">
        <v>256.1627634014863</v>
      </c>
      <c r="Y231" s="140">
        <v>119.74361144635262</v>
      </c>
      <c r="Z231" s="140">
        <v>23.152505618297297</v>
      </c>
      <c r="AA231" s="140">
        <v>2.4558707545450966</v>
      </c>
      <c r="AB231" s="140">
        <v>0.67087296813451847</v>
      </c>
      <c r="AC231" s="141">
        <v>0.11617516613177105</v>
      </c>
    </row>
    <row r="232" spans="1:29" x14ac:dyDescent="0.25">
      <c r="A232" s="164"/>
      <c r="C232" s="178" t="s">
        <v>28</v>
      </c>
      <c r="D232" s="134" t="s">
        <v>8</v>
      </c>
      <c r="E232" s="98">
        <f t="shared" si="182"/>
        <v>297910.13387883594</v>
      </c>
      <c r="F232" s="53">
        <v>29738.247836347127</v>
      </c>
      <c r="G232" s="57">
        <v>49334.096007844331</v>
      </c>
      <c r="H232" s="57">
        <v>57908.380951521081</v>
      </c>
      <c r="I232" s="57">
        <v>54744.887042192247</v>
      </c>
      <c r="J232" s="57">
        <v>43555.049727338701</v>
      </c>
      <c r="K232" s="57">
        <v>29786.473209075048</v>
      </c>
      <c r="L232" s="57">
        <v>17462.671320720052</v>
      </c>
      <c r="M232" s="57">
        <v>8958.9366445261367</v>
      </c>
      <c r="N232" s="57">
        <v>4034.0832406856521</v>
      </c>
      <c r="O232" s="57">
        <v>1596.7054776655166</v>
      </c>
      <c r="P232" s="57">
        <v>561.84579470828032</v>
      </c>
      <c r="Q232" s="57">
        <v>182.86846817919874</v>
      </c>
      <c r="R232" s="57">
        <v>38.5289820428724</v>
      </c>
      <c r="S232" s="57">
        <v>6.6337829200666825</v>
      </c>
      <c r="T232" s="57">
        <v>0.66197015181042318</v>
      </c>
      <c r="U232" s="57">
        <v>5.0048247709865532E-2</v>
      </c>
      <c r="V232" s="57">
        <v>1.0864572007102379E-2</v>
      </c>
      <c r="W232" s="57">
        <v>2.0736202445150271E-3</v>
      </c>
      <c r="X232" s="57">
        <v>3.7337459912037863E-4</v>
      </c>
      <c r="Y232" s="57">
        <v>5.762423719024208E-5</v>
      </c>
      <c r="Z232" s="57">
        <v>5.4789251865523848E-6</v>
      </c>
      <c r="AA232" s="57">
        <v>0</v>
      </c>
      <c r="AB232" s="57">
        <v>0</v>
      </c>
      <c r="AC232" s="61">
        <v>0</v>
      </c>
    </row>
    <row r="233" spans="1:29" x14ac:dyDescent="0.25">
      <c r="A233" s="164"/>
      <c r="C233" s="179"/>
      <c r="D233" s="135" t="s">
        <v>9</v>
      </c>
      <c r="E233" s="103">
        <f t="shared" si="182"/>
        <v>11433288.528744441</v>
      </c>
      <c r="F233" s="54">
        <v>2825133.5444529429</v>
      </c>
      <c r="G233" s="136">
        <v>2626234.7675492456</v>
      </c>
      <c r="H233" s="136">
        <v>2169466.1559373643</v>
      </c>
      <c r="I233" s="136">
        <v>1597442.42817702</v>
      </c>
      <c r="J233" s="136">
        <v>1048536.1172018537</v>
      </c>
      <c r="K233" s="136">
        <v>613942.10066041443</v>
      </c>
      <c r="L233" s="136">
        <v>316232.77880997775</v>
      </c>
      <c r="M233" s="136">
        <v>145278.60855372887</v>
      </c>
      <c r="N233" s="136">
        <v>59438.068711192696</v>
      </c>
      <c r="O233" s="136">
        <v>21622.771803375224</v>
      </c>
      <c r="P233" s="136">
        <v>7058.3796832477019</v>
      </c>
      <c r="Q233" s="136">
        <v>2147.5943724356125</v>
      </c>
      <c r="R233" s="136">
        <v>584.41018980995307</v>
      </c>
      <c r="S233" s="136">
        <v>141.67497631615191</v>
      </c>
      <c r="T233" s="136">
        <v>23.335488684889274</v>
      </c>
      <c r="U233" s="136">
        <v>4.7545835324371684</v>
      </c>
      <c r="V233" s="136">
        <v>0.86838086753345811</v>
      </c>
      <c r="W233" s="136">
        <v>0.1430933943813375</v>
      </c>
      <c r="X233" s="136">
        <v>2.2674705842258565E-2</v>
      </c>
      <c r="Y233" s="136">
        <v>3.1254852968558289E-3</v>
      </c>
      <c r="Z233" s="136">
        <v>3.1884929632484678E-4</v>
      </c>
      <c r="AA233" s="136">
        <v>0</v>
      </c>
      <c r="AB233" s="136">
        <v>0</v>
      </c>
      <c r="AC233" s="62">
        <v>0</v>
      </c>
    </row>
    <row r="234" spans="1:29" x14ac:dyDescent="0.25">
      <c r="A234" s="164"/>
      <c r="C234" s="180"/>
      <c r="D234" s="137" t="s">
        <v>10</v>
      </c>
      <c r="E234" s="138">
        <f t="shared" si="182"/>
        <v>481401.61820092419</v>
      </c>
      <c r="F234" s="139">
        <v>118952.99134538708</v>
      </c>
      <c r="G234" s="140">
        <v>110578.30600207347</v>
      </c>
      <c r="H234" s="140">
        <v>91345.94340788899</v>
      </c>
      <c r="I234" s="140">
        <v>67260.733817979766</v>
      </c>
      <c r="J234" s="140">
        <v>44148.889145341192</v>
      </c>
      <c r="K234" s="140">
        <v>25850.193712017444</v>
      </c>
      <c r="L234" s="140">
        <v>13315.064370946429</v>
      </c>
      <c r="M234" s="140">
        <v>6116.9940443675305</v>
      </c>
      <c r="N234" s="140">
        <v>2502.6555246817975</v>
      </c>
      <c r="O234" s="140">
        <v>910.43249698421994</v>
      </c>
      <c r="P234" s="140">
        <v>297.19493403148215</v>
      </c>
      <c r="Q234" s="140">
        <v>90.425026207815264</v>
      </c>
      <c r="R234" s="140">
        <v>24.606744834103289</v>
      </c>
      <c r="S234" s="140">
        <v>5.9652621606800809</v>
      </c>
      <c r="T234" s="140">
        <v>0.98254689199533796</v>
      </c>
      <c r="U234" s="140">
        <v>0.20019299083945974</v>
      </c>
      <c r="V234" s="140">
        <v>3.3709090333823404E-2</v>
      </c>
      <c r="W234" s="140">
        <v>5.0854686652368718E-3</v>
      </c>
      <c r="X234" s="140">
        <v>7.3168509337710925E-4</v>
      </c>
      <c r="Y234" s="140">
        <v>9.0658182931691888E-5</v>
      </c>
      <c r="Z234" s="140">
        <v>9.2371961822866853E-6</v>
      </c>
      <c r="AA234" s="140">
        <v>0</v>
      </c>
      <c r="AB234" s="140">
        <v>0</v>
      </c>
      <c r="AC234" s="141">
        <v>0</v>
      </c>
    </row>
    <row r="235" spans="1:29" x14ac:dyDescent="0.25">
      <c r="A235" s="164"/>
      <c r="C235" s="178" t="s">
        <v>32</v>
      </c>
      <c r="D235" s="135" t="s">
        <v>9</v>
      </c>
      <c r="E235" s="103">
        <f t="shared" si="182"/>
        <v>2505064.1398102995</v>
      </c>
      <c r="F235" s="54">
        <v>244928.60801311815</v>
      </c>
      <c r="G235" s="136">
        <v>257972.32133492106</v>
      </c>
      <c r="H235" s="136">
        <v>269604.90534702718</v>
      </c>
      <c r="I235" s="136">
        <v>277811.88158195058</v>
      </c>
      <c r="J235" s="136">
        <v>280861.17130420776</v>
      </c>
      <c r="K235" s="136">
        <v>277135.08751004789</v>
      </c>
      <c r="L235" s="136">
        <v>256151.55711748145</v>
      </c>
      <c r="M235" s="136">
        <v>221997.52857513618</v>
      </c>
      <c r="N235" s="136">
        <v>176248.22636493872</v>
      </c>
      <c r="O235" s="136">
        <v>120873.45583889169</v>
      </c>
      <c r="P235" s="136">
        <v>70658.505143366448</v>
      </c>
      <c r="Q235" s="136">
        <v>34417.404159132893</v>
      </c>
      <c r="R235" s="136">
        <v>14142.47634695502</v>
      </c>
      <c r="S235" s="136">
        <v>2261.0111731247139</v>
      </c>
      <c r="T235" s="136">
        <v>0</v>
      </c>
      <c r="U235" s="136">
        <v>0</v>
      </c>
      <c r="V235" s="136">
        <v>0</v>
      </c>
      <c r="W235" s="136">
        <v>0</v>
      </c>
      <c r="X235" s="136">
        <v>0</v>
      </c>
      <c r="Y235" s="136">
        <v>0</v>
      </c>
      <c r="Z235" s="136">
        <v>0</v>
      </c>
      <c r="AA235" s="136">
        <v>0</v>
      </c>
      <c r="AB235" s="136">
        <v>0</v>
      </c>
      <c r="AC235" s="62">
        <v>0</v>
      </c>
    </row>
    <row r="236" spans="1:29" x14ac:dyDescent="0.25">
      <c r="A236" s="164"/>
      <c r="C236" s="180"/>
      <c r="D236" s="137" t="s">
        <v>10</v>
      </c>
      <c r="E236" s="138">
        <f t="shared" si="182"/>
        <v>49617.541688386125</v>
      </c>
      <c r="F236" s="139">
        <v>4998.5430206758811</v>
      </c>
      <c r="G236" s="140">
        <v>5223.8672400940404</v>
      </c>
      <c r="H236" s="140">
        <v>5419.1414044715557</v>
      </c>
      <c r="I236" s="140">
        <v>5544.8957993222102</v>
      </c>
      <c r="J236" s="140">
        <v>5568.2558330440224</v>
      </c>
      <c r="K236" s="140">
        <v>5459.322998944348</v>
      </c>
      <c r="L236" s="140">
        <v>5015.2173783864509</v>
      </c>
      <c r="M236" s="140">
        <v>4321.1933010609755</v>
      </c>
      <c r="N236" s="140">
        <v>3411.5580188837348</v>
      </c>
      <c r="O236" s="140">
        <v>2327.2018918806443</v>
      </c>
      <c r="P236" s="140">
        <v>1353.4397850795212</v>
      </c>
      <c r="Q236" s="140">
        <v>656.0158723320086</v>
      </c>
      <c r="R236" s="140">
        <v>274.28416188378225</v>
      </c>
      <c r="S236" s="140">
        <v>44.604982326950136</v>
      </c>
      <c r="T236" s="140">
        <v>0</v>
      </c>
      <c r="U236" s="140">
        <v>0</v>
      </c>
      <c r="V236" s="140">
        <v>0</v>
      </c>
      <c r="W236" s="140">
        <v>0</v>
      </c>
      <c r="X236" s="140">
        <v>0</v>
      </c>
      <c r="Y236" s="140">
        <v>0</v>
      </c>
      <c r="Z236" s="140">
        <v>0</v>
      </c>
      <c r="AA236" s="140">
        <v>0</v>
      </c>
      <c r="AB236" s="140">
        <v>0</v>
      </c>
      <c r="AC236" s="141">
        <v>0</v>
      </c>
    </row>
    <row r="238" spans="1:29" x14ac:dyDescent="0.25">
      <c r="C238" s="2" t="s">
        <v>198</v>
      </c>
      <c r="E238" s="131"/>
      <c r="F238" s="2" t="s">
        <v>166</v>
      </c>
    </row>
    <row r="239" spans="1:29" x14ac:dyDescent="0.25">
      <c r="C239" s="51" t="s">
        <v>30</v>
      </c>
      <c r="D239" s="51" t="s">
        <v>120</v>
      </c>
      <c r="E239" s="51" t="s">
        <v>7</v>
      </c>
      <c r="F239" s="51" t="s">
        <v>169</v>
      </c>
      <c r="G239" s="51" t="s">
        <v>170</v>
      </c>
      <c r="H239" s="51" t="s">
        <v>171</v>
      </c>
      <c r="I239" s="51" t="s">
        <v>172</v>
      </c>
      <c r="J239" s="51" t="s">
        <v>173</v>
      </c>
      <c r="K239" s="51" t="s">
        <v>174</v>
      </c>
      <c r="L239" s="51" t="s">
        <v>175</v>
      </c>
      <c r="M239" s="51" t="s">
        <v>176</v>
      </c>
      <c r="N239" s="51" t="s">
        <v>177</v>
      </c>
      <c r="O239" s="51" t="s">
        <v>178</v>
      </c>
      <c r="P239" s="51" t="s">
        <v>179</v>
      </c>
      <c r="Q239" s="51" t="s">
        <v>180</v>
      </c>
      <c r="R239" s="51" t="s">
        <v>181</v>
      </c>
      <c r="S239" s="51" t="s">
        <v>182</v>
      </c>
      <c r="T239" s="51" t="s">
        <v>183</v>
      </c>
      <c r="U239" s="51" t="s">
        <v>184</v>
      </c>
      <c r="V239" s="51" t="s">
        <v>185</v>
      </c>
      <c r="W239" s="51" t="s">
        <v>186</v>
      </c>
      <c r="X239" s="51" t="s">
        <v>187</v>
      </c>
      <c r="Y239" s="51" t="s">
        <v>188</v>
      </c>
      <c r="Z239" s="51" t="s">
        <v>189</v>
      </c>
      <c r="AA239" s="51" t="s">
        <v>190</v>
      </c>
      <c r="AB239" s="51" t="s">
        <v>191</v>
      </c>
      <c r="AC239" s="51" t="s">
        <v>192</v>
      </c>
    </row>
    <row r="240" spans="1:29" ht="15" customHeight="1" x14ac:dyDescent="0.25">
      <c r="A240" s="176" t="s">
        <v>19</v>
      </c>
      <c r="C240" s="126" t="s">
        <v>25</v>
      </c>
      <c r="D240" s="127" t="s">
        <v>8</v>
      </c>
      <c r="E240" s="128">
        <f>SUM(F240:AC240)</f>
        <v>7.7355177914439084</v>
      </c>
      <c r="F240" s="129">
        <f t="shared" ref="F240:P240" si="183">F225*$AG$15*$AF$6/10^9</f>
        <v>0.75254404986528267</v>
      </c>
      <c r="G240" s="130">
        <f t="shared" si="183"/>
        <v>0.8025350259634727</v>
      </c>
      <c r="H240" s="130">
        <f t="shared" si="183"/>
        <v>0.85510823300789773</v>
      </c>
      <c r="I240" s="130">
        <f t="shared" si="183"/>
        <v>0.90806065798636248</v>
      </c>
      <c r="J240" s="130">
        <f t="shared" si="183"/>
        <v>0.95338427590105101</v>
      </c>
      <c r="K240" s="130">
        <f t="shared" si="183"/>
        <v>0.97534643360028472</v>
      </c>
      <c r="L240" s="130">
        <f t="shared" si="183"/>
        <v>0.9121853282022937</v>
      </c>
      <c r="M240" s="130">
        <f t="shared" si="183"/>
        <v>0.75554498155288652</v>
      </c>
      <c r="N240" s="130">
        <f t="shared" si="183"/>
        <v>0.50059686853456498</v>
      </c>
      <c r="O240" s="130">
        <f t="shared" si="183"/>
        <v>0.22549603594180029</v>
      </c>
      <c r="P240" s="130">
        <f t="shared" si="183"/>
        <v>5.5110071428666793E-2</v>
      </c>
      <c r="Q240" s="130">
        <f t="shared" ref="Q240:AC240" si="184">Q225*$AH$15*$AF$6/10^9</f>
        <v>3.8710626286553286E-2</v>
      </c>
      <c r="R240" s="130">
        <f t="shared" si="184"/>
        <v>8.9262273325681858E-4</v>
      </c>
      <c r="S240" s="130">
        <f t="shared" si="184"/>
        <v>2.5799410799643624E-6</v>
      </c>
      <c r="T240" s="130">
        <f t="shared" si="184"/>
        <v>4.9845321713626385E-10</v>
      </c>
      <c r="U240" s="130">
        <f t="shared" si="184"/>
        <v>1.9562225218760375E-15</v>
      </c>
      <c r="V240" s="130">
        <f t="shared" si="184"/>
        <v>4.8068985770224273E-23</v>
      </c>
      <c r="W240" s="130">
        <f t="shared" si="184"/>
        <v>1.5638968103025019E-33</v>
      </c>
      <c r="X240" s="130">
        <f t="shared" si="184"/>
        <v>1.065202197344965E-47</v>
      </c>
      <c r="Y240" s="130">
        <f t="shared" si="184"/>
        <v>1.4476949887325511E-66</v>
      </c>
      <c r="Z240" s="130">
        <f t="shared" si="184"/>
        <v>2.8311770809201027E-91</v>
      </c>
      <c r="AA240" s="130">
        <f t="shared" si="184"/>
        <v>2.8910301402639819E-123</v>
      </c>
      <c r="AB240" s="130">
        <f t="shared" si="184"/>
        <v>5.2122655775184865E-164</v>
      </c>
      <c r="AC240" s="132">
        <f t="shared" si="184"/>
        <v>2.5379527162992822E-215</v>
      </c>
    </row>
    <row r="241" spans="1:29" x14ac:dyDescent="0.25">
      <c r="A241" s="177"/>
      <c r="C241" s="178" t="s">
        <v>27</v>
      </c>
      <c r="D241" s="134" t="s">
        <v>8</v>
      </c>
      <c r="E241" s="98">
        <f t="shared" ref="E241:E251" si="185">SUM(F241:AC241)</f>
        <v>5.0537769516752507</v>
      </c>
      <c r="F241" s="53">
        <f t="shared" ref="F241:P241" si="186">F226*$AG$16*$AF$7/10^9</f>
        <v>0.30516758662459414</v>
      </c>
      <c r="G241" s="57">
        <f t="shared" si="186"/>
        <v>0.32301735827786349</v>
      </c>
      <c r="H241" s="57">
        <f t="shared" si="186"/>
        <v>0.33524160401910907</v>
      </c>
      <c r="I241" s="57">
        <f t="shared" si="186"/>
        <v>0.34296054354285305</v>
      </c>
      <c r="J241" s="57">
        <f t="shared" si="186"/>
        <v>0.34414422538393447</v>
      </c>
      <c r="K241" s="57">
        <f t="shared" si="186"/>
        <v>0.33781668405958104</v>
      </c>
      <c r="L241" s="57">
        <f t="shared" si="186"/>
        <v>0.31374819892177047</v>
      </c>
      <c r="M241" s="57">
        <f t="shared" si="186"/>
        <v>0.2838457705308709</v>
      </c>
      <c r="N241" s="57">
        <f t="shared" si="186"/>
        <v>0.24960284322421261</v>
      </c>
      <c r="O241" s="57">
        <f t="shared" si="186"/>
        <v>0.21317188578307217</v>
      </c>
      <c r="P241" s="57">
        <f t="shared" si="186"/>
        <v>0.18015011041491566</v>
      </c>
      <c r="Q241" s="57">
        <f t="shared" ref="Q241:AC241" si="187">Q226*$AH$16*$AF$7/10^9</f>
        <v>0.38438522328178343</v>
      </c>
      <c r="R241" s="57">
        <f t="shared" si="187"/>
        <v>0.33222304156108079</v>
      </c>
      <c r="S241" s="57">
        <f t="shared" si="187"/>
        <v>0.26539179628339826</v>
      </c>
      <c r="T241" s="57">
        <f t="shared" si="187"/>
        <v>0.15557267816129505</v>
      </c>
      <c r="U241" s="57">
        <f t="shared" si="187"/>
        <v>0.12334724228987252</v>
      </c>
      <c r="V241" s="57">
        <f t="shared" si="187"/>
        <v>0.1056584454094017</v>
      </c>
      <c r="W241" s="57">
        <f t="shared" si="187"/>
        <v>0.10916906415688409</v>
      </c>
      <c r="X241" s="57">
        <f t="shared" si="187"/>
        <v>9.3636388035804471E-2</v>
      </c>
      <c r="Y241" s="57">
        <f t="shared" si="187"/>
        <v>8.4434094900570481E-2</v>
      </c>
      <c r="Z241" s="57">
        <f t="shared" si="187"/>
        <v>6.093488408422449E-2</v>
      </c>
      <c r="AA241" s="57">
        <f t="shared" si="187"/>
        <v>4.8118384731272779E-2</v>
      </c>
      <c r="AB241" s="57">
        <f t="shared" si="187"/>
        <v>3.3853106906026477E-2</v>
      </c>
      <c r="AC241" s="61">
        <f t="shared" si="187"/>
        <v>2.8185791090858277E-2</v>
      </c>
    </row>
    <row r="242" spans="1:29" x14ac:dyDescent="0.25">
      <c r="A242" s="177"/>
      <c r="C242" s="179"/>
      <c r="D242" s="135" t="s">
        <v>9</v>
      </c>
      <c r="E242" s="103">
        <f t="shared" si="185"/>
        <v>5.6493832521698373</v>
      </c>
      <c r="F242" s="54">
        <f t="shared" ref="F242:P242" si="188">F227*$AG$17*$AF$7/10^9</f>
        <v>0.31337502782965665</v>
      </c>
      <c r="G242" s="58">
        <f t="shared" si="188"/>
        <v>0.33170486669120425</v>
      </c>
      <c r="H242" s="58">
        <f t="shared" si="188"/>
        <v>0.34425788187781342</v>
      </c>
      <c r="I242" s="58">
        <f t="shared" si="188"/>
        <v>0.35218442124204935</v>
      </c>
      <c r="J242" s="58">
        <f t="shared" si="188"/>
        <v>0.35339993804707182</v>
      </c>
      <c r="K242" s="58">
        <f t="shared" si="188"/>
        <v>0.34690221834969182</v>
      </c>
      <c r="L242" s="58">
        <f t="shared" si="188"/>
        <v>0.32218641454069319</v>
      </c>
      <c r="M242" s="58">
        <f t="shared" si="188"/>
        <v>0.29147976435932943</v>
      </c>
      <c r="N242" s="58">
        <f t="shared" si="188"/>
        <v>0.25631587812755324</v>
      </c>
      <c r="O242" s="58">
        <f t="shared" si="188"/>
        <v>0.21890511498506185</v>
      </c>
      <c r="P242" s="58">
        <f t="shared" si="188"/>
        <v>0.1849952234089598</v>
      </c>
      <c r="Q242" s="58">
        <f t="shared" ref="Q242:AC242" si="189">Q227*$AH$17*$AF$7/10^9</f>
        <v>0.59385399441680131</v>
      </c>
      <c r="R242" s="58">
        <f t="shared" si="189"/>
        <v>0.51326629724191286</v>
      </c>
      <c r="S242" s="58">
        <f t="shared" si="189"/>
        <v>0.41001570498148543</v>
      </c>
      <c r="T242" s="58">
        <f t="shared" si="189"/>
        <v>0.24035121735280024</v>
      </c>
      <c r="U242" s="58">
        <f t="shared" si="189"/>
        <v>0.19056469421156663</v>
      </c>
      <c r="V242" s="58">
        <f t="shared" si="189"/>
        <v>0.1267789002116784</v>
      </c>
      <c r="W242" s="58">
        <f t="shared" si="189"/>
        <v>0.10169560344638176</v>
      </c>
      <c r="X242" s="58">
        <f t="shared" si="189"/>
        <v>6.6950146542819167E-2</v>
      </c>
      <c r="Y242" s="58">
        <f t="shared" si="189"/>
        <v>4.5306261637630456E-2</v>
      </c>
      <c r="Z242" s="58">
        <f t="shared" si="189"/>
        <v>2.358455313245239E-2</v>
      </c>
      <c r="AA242" s="58">
        <f t="shared" si="189"/>
        <v>1.2505551297370366E-2</v>
      </c>
      <c r="AB242" s="58">
        <f t="shared" si="189"/>
        <v>5.093139227596904E-3</v>
      </c>
      <c r="AC242" s="62">
        <f t="shared" si="189"/>
        <v>3.7104390102560459E-3</v>
      </c>
    </row>
    <row r="243" spans="1:29" x14ac:dyDescent="0.25">
      <c r="A243" s="177"/>
      <c r="C243" s="180"/>
      <c r="D243" s="137" t="s">
        <v>10</v>
      </c>
      <c r="E243" s="138">
        <f t="shared" si="185"/>
        <v>1.5262041623453209</v>
      </c>
      <c r="F243" s="139">
        <f t="shared" ref="F243:P243" si="190">F228*$AG$18*$AF$7/10^9</f>
        <v>0.12684227316914673</v>
      </c>
      <c r="G243" s="140">
        <f t="shared" si="190"/>
        <v>0.13426149366072565</v>
      </c>
      <c r="H243" s="140">
        <f t="shared" si="190"/>
        <v>0.13934247599816268</v>
      </c>
      <c r="I243" s="140">
        <f t="shared" si="190"/>
        <v>0.14255083716940101</v>
      </c>
      <c r="J243" s="140">
        <f t="shared" si="190"/>
        <v>0.14304283206667204</v>
      </c>
      <c r="K243" s="140">
        <f t="shared" si="190"/>
        <v>0.1404128026653515</v>
      </c>
      <c r="L243" s="140">
        <f t="shared" si="190"/>
        <v>0.13040878683789969</v>
      </c>
      <c r="M243" s="140">
        <f t="shared" si="190"/>
        <v>0.11797990462163337</v>
      </c>
      <c r="N243" s="140">
        <f t="shared" si="190"/>
        <v>0.1037469030516287</v>
      </c>
      <c r="O243" s="140">
        <f t="shared" si="190"/>
        <v>8.8604451303477452E-2</v>
      </c>
      <c r="P243" s="140">
        <f t="shared" si="190"/>
        <v>7.4879018998864691E-2</v>
      </c>
      <c r="Q243" s="140">
        <f t="shared" ref="Q243:AC243" si="191">Q228*$AH$18*$AF$7/10^9</f>
        <v>4.4146733026620186E-2</v>
      </c>
      <c r="R243" s="140">
        <f t="shared" si="191"/>
        <v>3.8155894224729557E-2</v>
      </c>
      <c r="S243" s="140">
        <f t="shared" si="191"/>
        <v>3.0480310033639126E-2</v>
      </c>
      <c r="T243" s="140">
        <f t="shared" si="191"/>
        <v>1.7867558566340147E-2</v>
      </c>
      <c r="U243" s="140">
        <f t="shared" si="191"/>
        <v>1.4166459700114346E-2</v>
      </c>
      <c r="V243" s="140">
        <f t="shared" si="191"/>
        <v>1.0209341722758543E-2</v>
      </c>
      <c r="W243" s="140">
        <f t="shared" si="191"/>
        <v>9.0082305714252256E-3</v>
      </c>
      <c r="X243" s="140">
        <f t="shared" si="191"/>
        <v>6.6604396839991071E-3</v>
      </c>
      <c r="Y243" s="140">
        <f t="shared" si="191"/>
        <v>5.2138147156307168E-3</v>
      </c>
      <c r="Z243" s="140">
        <f t="shared" si="191"/>
        <v>3.2836214010149691E-3</v>
      </c>
      <c r="AA243" s="140">
        <f t="shared" si="191"/>
        <v>2.2712743504065751E-3</v>
      </c>
      <c r="AB243" s="140">
        <f t="shared" si="191"/>
        <v>1.4031240369546817E-3</v>
      </c>
      <c r="AC243" s="141">
        <f t="shared" si="191"/>
        <v>1.2655807687246548E-3</v>
      </c>
    </row>
    <row r="244" spans="1:29" x14ac:dyDescent="0.25">
      <c r="A244" s="177"/>
      <c r="C244" s="178" t="s">
        <v>26</v>
      </c>
      <c r="D244" s="134" t="s">
        <v>8</v>
      </c>
      <c r="E244" s="98">
        <f t="shared" si="185"/>
        <v>1.5668949435118726</v>
      </c>
      <c r="F244" s="53">
        <f t="shared" ref="F244:P244" si="192">F229*$AG$19*$AF$8/10^9</f>
        <v>0.11361495602297692</v>
      </c>
      <c r="G244" s="57">
        <f t="shared" si="192"/>
        <v>0.11822711958787924</v>
      </c>
      <c r="H244" s="57">
        <f t="shared" si="192"/>
        <v>0.12141083342787357</v>
      </c>
      <c r="I244" s="57">
        <f t="shared" si="192"/>
        <v>0.12322044756098999</v>
      </c>
      <c r="J244" s="57">
        <f t="shared" si="192"/>
        <v>0.12233286846131959</v>
      </c>
      <c r="K244" s="57">
        <f t="shared" si="192"/>
        <v>0.11776301677170729</v>
      </c>
      <c r="L244" s="57">
        <f t="shared" si="192"/>
        <v>0.10559247845751457</v>
      </c>
      <c r="M244" s="57">
        <f t="shared" si="192"/>
        <v>9.0167430390561784E-2</v>
      </c>
      <c r="N244" s="57">
        <f t="shared" si="192"/>
        <v>7.259845222677383E-2</v>
      </c>
      <c r="O244" s="57">
        <f t="shared" si="192"/>
        <v>5.4604552413785971E-2</v>
      </c>
      <c r="P244" s="57">
        <f t="shared" si="192"/>
        <v>3.8859417399747846E-2</v>
      </c>
      <c r="Q244" s="57">
        <f t="shared" ref="Q244:AC244" si="193">Q229*$AH$19*$AF$8/10^9</f>
        <v>0.22929457019782892</v>
      </c>
      <c r="R244" s="57">
        <f t="shared" si="193"/>
        <v>0.13278420370198629</v>
      </c>
      <c r="S244" s="57">
        <f t="shared" si="193"/>
        <v>6.7458147492679435E-2</v>
      </c>
      <c r="T244" s="57">
        <f t="shared" si="193"/>
        <v>3.0651997672265705E-2</v>
      </c>
      <c r="U244" s="57">
        <f t="shared" si="193"/>
        <v>1.5125001603960905E-2</v>
      </c>
      <c r="V244" s="57">
        <f t="shared" si="193"/>
        <v>7.1369936458918733E-3</v>
      </c>
      <c r="W244" s="57">
        <f t="shared" si="193"/>
        <v>3.5066511176037505E-3</v>
      </c>
      <c r="X244" s="57">
        <f t="shared" si="193"/>
        <v>1.685176113118098E-3</v>
      </c>
      <c r="Y244" s="57">
        <f t="shared" si="193"/>
        <v>6.4414448971724032E-4</v>
      </c>
      <c r="Z244" s="57">
        <f t="shared" si="193"/>
        <v>1.6322789277474476E-4</v>
      </c>
      <c r="AA244" s="57">
        <f t="shared" si="193"/>
        <v>4.1413135550654175E-5</v>
      </c>
      <c r="AB244" s="57">
        <f t="shared" si="193"/>
        <v>9.5541752441092278E-6</v>
      </c>
      <c r="AC244" s="61">
        <f t="shared" si="193"/>
        <v>2.2895521208651781E-6</v>
      </c>
    </row>
    <row r="245" spans="1:29" x14ac:dyDescent="0.25">
      <c r="A245" s="177"/>
      <c r="C245" s="179"/>
      <c r="D245" s="135" t="s">
        <v>9</v>
      </c>
      <c r="E245" s="103">
        <f t="shared" si="185"/>
        <v>1.8769249970564483</v>
      </c>
      <c r="F245" s="54">
        <f t="shared" ref="F245:P245" si="194">F230*$AG$20*$AF$8/10^9</f>
        <v>9.1417629678609336E-2</v>
      </c>
      <c r="G245" s="58">
        <f t="shared" si="194"/>
        <v>9.5331994978670481E-2</v>
      </c>
      <c r="H245" s="58">
        <f t="shared" si="194"/>
        <v>9.8103922520913586E-2</v>
      </c>
      <c r="I245" s="58">
        <f t="shared" si="194"/>
        <v>9.9770051237009313E-2</v>
      </c>
      <c r="J245" s="58">
        <f t="shared" si="194"/>
        <v>9.9250111584810702E-2</v>
      </c>
      <c r="K245" s="58">
        <f t="shared" si="194"/>
        <v>9.5730411119432868E-2</v>
      </c>
      <c r="L245" s="58">
        <f t="shared" si="194"/>
        <v>8.6002405014518543E-2</v>
      </c>
      <c r="M245" s="58">
        <f t="shared" si="194"/>
        <v>7.3578013026820571E-2</v>
      </c>
      <c r="N245" s="58">
        <f t="shared" si="194"/>
        <v>5.9351439458689627E-2</v>
      </c>
      <c r="O245" s="58">
        <f t="shared" si="194"/>
        <v>4.4722252304392682E-2</v>
      </c>
      <c r="P245" s="58">
        <f t="shared" si="194"/>
        <v>3.1883646277497214E-2</v>
      </c>
      <c r="Q245" s="58">
        <f t="shared" ref="Q245:AC245" si="195">Q230*$AH$20*$AF$8/10^9</f>
        <v>0.38059770625270223</v>
      </c>
      <c r="R245" s="58">
        <f t="shared" si="195"/>
        <v>0.27364697435191426</v>
      </c>
      <c r="S245" s="58">
        <f t="shared" si="195"/>
        <v>0.16922027745289481</v>
      </c>
      <c r="T245" s="58">
        <f t="shared" si="195"/>
        <v>9.3710624853796526E-2</v>
      </c>
      <c r="U245" s="58">
        <f t="shared" si="195"/>
        <v>4.6421126552180517E-2</v>
      </c>
      <c r="V245" s="58">
        <f t="shared" si="195"/>
        <v>2.2239210148532421E-2</v>
      </c>
      <c r="W245" s="58">
        <f t="shared" si="195"/>
        <v>1.0687974025571418E-2</v>
      </c>
      <c r="X245" s="58">
        <f t="shared" si="195"/>
        <v>3.6911291345590757E-3</v>
      </c>
      <c r="Y245" s="58">
        <f t="shared" si="195"/>
        <v>1.160705365358221E-3</v>
      </c>
      <c r="Z245" s="58">
        <f t="shared" si="195"/>
        <v>3.1156252364472148E-4</v>
      </c>
      <c r="AA245" s="58">
        <f t="shared" si="195"/>
        <v>7.6211017010439341E-5</v>
      </c>
      <c r="AB245" s="58">
        <f t="shared" si="195"/>
        <v>1.5969199183915868E-5</v>
      </c>
      <c r="AC245" s="62">
        <f t="shared" si="195"/>
        <v>3.6489777347739527E-6</v>
      </c>
    </row>
    <row r="246" spans="1:29" x14ac:dyDescent="0.25">
      <c r="A246" s="177"/>
      <c r="C246" s="180"/>
      <c r="D246" s="137" t="s">
        <v>10</v>
      </c>
      <c r="E246" s="138">
        <f t="shared" si="185"/>
        <v>2.5654122784167194E-2</v>
      </c>
      <c r="F246" s="139">
        <f t="shared" ref="F246:P246" si="196">F231*$AG$21*$AF$8/10^9</f>
        <v>2.0725993228783057E-3</v>
      </c>
      <c r="G246" s="140">
        <f t="shared" si="196"/>
        <v>2.158787317041542E-3</v>
      </c>
      <c r="H246" s="140">
        <f t="shared" si="196"/>
        <v>2.2189870296435202E-3</v>
      </c>
      <c r="I246" s="140">
        <f t="shared" si="196"/>
        <v>2.2541183589814867E-3</v>
      </c>
      <c r="J246" s="140">
        <f t="shared" si="196"/>
        <v>2.239886862684325E-3</v>
      </c>
      <c r="K246" s="140">
        <f t="shared" si="196"/>
        <v>2.1581097847034486E-3</v>
      </c>
      <c r="L246" s="140">
        <f t="shared" si="196"/>
        <v>1.9367442840072145E-3</v>
      </c>
      <c r="M246" s="140">
        <f t="shared" si="196"/>
        <v>1.655224721008969E-3</v>
      </c>
      <c r="N246" s="140">
        <f t="shared" si="196"/>
        <v>1.3338167120046064E-3</v>
      </c>
      <c r="O246" s="140">
        <f t="shared" si="196"/>
        <v>1.0040445165605712E-3</v>
      </c>
      <c r="P246" s="140">
        <f t="shared" si="196"/>
        <v>7.1510491998104896E-4</v>
      </c>
      <c r="Q246" s="140">
        <f t="shared" ref="Q246:AC246" si="197">Q231*$AH$21*$AF$8/10^9</f>
        <v>1.4445938795356701E-3</v>
      </c>
      <c r="R246" s="140">
        <f t="shared" si="197"/>
        <v>1.8745858708024237E-3</v>
      </c>
      <c r="S246" s="140">
        <f t="shared" si="197"/>
        <v>1.056296891460129E-3</v>
      </c>
      <c r="T246" s="140">
        <f t="shared" si="197"/>
        <v>8.1585208379592131E-4</v>
      </c>
      <c r="U246" s="140">
        <f t="shared" si="197"/>
        <v>4.0355023208582243E-4</v>
      </c>
      <c r="V246" s="140">
        <f t="shared" si="197"/>
        <v>1.9202004640004103E-4</v>
      </c>
      <c r="W246" s="140">
        <f t="shared" si="197"/>
        <v>6.1429631007273598E-5</v>
      </c>
      <c r="X246" s="140">
        <f t="shared" si="197"/>
        <v>3.7166879167492255E-5</v>
      </c>
      <c r="Y246" s="140">
        <f t="shared" si="197"/>
        <v>1.7373705212300612E-5</v>
      </c>
      <c r="Z246" s="140">
        <f t="shared" si="197"/>
        <v>3.3592172699638691E-6</v>
      </c>
      <c r="AA246" s="140">
        <f t="shared" si="197"/>
        <v>3.563244336261952E-7</v>
      </c>
      <c r="AB246" s="140">
        <f t="shared" si="197"/>
        <v>9.7337545130682558E-8</v>
      </c>
      <c r="AC246" s="141">
        <f t="shared" si="197"/>
        <v>1.6855956363632126E-8</v>
      </c>
    </row>
    <row r="247" spans="1:29" x14ac:dyDescent="0.25">
      <c r="A247" s="177"/>
      <c r="C247" s="178" t="s">
        <v>28</v>
      </c>
      <c r="D247" s="134" t="s">
        <v>8</v>
      </c>
      <c r="E247" s="98">
        <f t="shared" si="185"/>
        <v>9.4357149016119635E-2</v>
      </c>
      <c r="F247" s="53">
        <f t="shared" ref="F247:P247" si="198">F232*$AG$22*$AF$9/10^9</f>
        <v>9.367548068449345E-3</v>
      </c>
      <c r="G247" s="57">
        <f t="shared" si="198"/>
        <v>1.5540240242470964E-2</v>
      </c>
      <c r="H247" s="57">
        <f t="shared" si="198"/>
        <v>1.8241139999729143E-2</v>
      </c>
      <c r="I247" s="57">
        <f t="shared" si="198"/>
        <v>1.7244639418290554E-2</v>
      </c>
      <c r="J247" s="57">
        <f t="shared" si="198"/>
        <v>1.371984066411169E-2</v>
      </c>
      <c r="K247" s="57">
        <f t="shared" si="198"/>
        <v>9.3827390608586386E-3</v>
      </c>
      <c r="L247" s="57">
        <f t="shared" si="198"/>
        <v>5.5007414660268152E-3</v>
      </c>
      <c r="M247" s="57">
        <f t="shared" si="198"/>
        <v>2.8220650430257331E-3</v>
      </c>
      <c r="N247" s="57">
        <f t="shared" si="198"/>
        <v>1.2707362208159803E-3</v>
      </c>
      <c r="O247" s="57">
        <f t="shared" si="198"/>
        <v>5.0296222546463766E-4</v>
      </c>
      <c r="P247" s="57">
        <f t="shared" si="198"/>
        <v>1.769814253331083E-4</v>
      </c>
      <c r="Q247" s="57">
        <f t="shared" ref="Q247:AC247" si="199">Q232*$AH$22*$AF$9/10^9</f>
        <v>4.6966071785559192E-4</v>
      </c>
      <c r="R247" s="57">
        <f t="shared" si="199"/>
        <v>9.8953906841764793E-5</v>
      </c>
      <c r="S247" s="57">
        <f t="shared" si="199"/>
        <v>1.7037531288792657E-5</v>
      </c>
      <c r="T247" s="57">
        <f t="shared" si="199"/>
        <v>1.7001366052544181E-6</v>
      </c>
      <c r="U247" s="57">
        <f t="shared" si="199"/>
        <v>1.2853881361217471E-7</v>
      </c>
      <c r="V247" s="57">
        <f t="shared" si="199"/>
        <v>2.7903458364671198E-8</v>
      </c>
      <c r="W247" s="57">
        <f t="shared" si="199"/>
        <v>5.3256746900972639E-9</v>
      </c>
      <c r="X247" s="57">
        <f t="shared" si="199"/>
        <v>9.5893722957246246E-10</v>
      </c>
      <c r="Y247" s="57">
        <f t="shared" si="199"/>
        <v>1.4799621210874506E-10</v>
      </c>
      <c r="Z247" s="57">
        <f t="shared" si="199"/>
        <v>1.4071512501934879E-11</v>
      </c>
      <c r="AA247" s="57">
        <f t="shared" si="199"/>
        <v>0</v>
      </c>
      <c r="AB247" s="57">
        <f t="shared" si="199"/>
        <v>0</v>
      </c>
      <c r="AC247" s="61">
        <f t="shared" si="199"/>
        <v>0</v>
      </c>
    </row>
    <row r="248" spans="1:29" x14ac:dyDescent="0.25">
      <c r="A248" s="177"/>
      <c r="C248" s="179"/>
      <c r="D248" s="135" t="s">
        <v>9</v>
      </c>
      <c r="E248" s="103">
        <f t="shared" si="185"/>
        <v>3.6156272011928494</v>
      </c>
      <c r="F248" s="54">
        <f t="shared" ref="F248:P248" si="200">F233*$AG$23*$AF$9/10^9</f>
        <v>0.88991706650267699</v>
      </c>
      <c r="G248" s="58">
        <f t="shared" si="200"/>
        <v>0.82726395177801237</v>
      </c>
      <c r="H248" s="58">
        <f t="shared" si="200"/>
        <v>0.68338183912026973</v>
      </c>
      <c r="I248" s="58">
        <f t="shared" si="200"/>
        <v>0.5031943648757613</v>
      </c>
      <c r="J248" s="58">
        <f t="shared" si="200"/>
        <v>0.33028887691858388</v>
      </c>
      <c r="K248" s="58">
        <f t="shared" si="200"/>
        <v>0.19339176170803055</v>
      </c>
      <c r="L248" s="58">
        <f t="shared" si="200"/>
        <v>9.9613325325142998E-2</v>
      </c>
      <c r="M248" s="58">
        <f t="shared" si="200"/>
        <v>4.5762761694424593E-2</v>
      </c>
      <c r="N248" s="58">
        <f t="shared" si="200"/>
        <v>1.8722991644025699E-2</v>
      </c>
      <c r="O248" s="58">
        <f t="shared" si="200"/>
        <v>6.8111731180631957E-3</v>
      </c>
      <c r="P248" s="58">
        <f t="shared" si="200"/>
        <v>2.2233896002230259E-3</v>
      </c>
      <c r="Q248" s="58">
        <f t="shared" ref="Q248:AC248" si="201">Q233*$AH$23*$AF$9/10^9</f>
        <v>1.1138712278810544E-2</v>
      </c>
      <c r="R248" s="58">
        <f t="shared" si="201"/>
        <v>3.0311017018151034E-3</v>
      </c>
      <c r="S248" s="58">
        <f t="shared" si="201"/>
        <v>7.3481138642731618E-4</v>
      </c>
      <c r="T248" s="58">
        <f t="shared" si="201"/>
        <v>1.2103183808012777E-4</v>
      </c>
      <c r="U248" s="58">
        <f t="shared" si="201"/>
        <v>2.4660121414513579E-5</v>
      </c>
      <c r="V248" s="58">
        <f t="shared" si="201"/>
        <v>4.5039439272273851E-6</v>
      </c>
      <c r="W248" s="58">
        <f t="shared" si="201"/>
        <v>7.4216815310632884E-7</v>
      </c>
      <c r="X248" s="58">
        <f t="shared" si="201"/>
        <v>1.1760462200184636E-7</v>
      </c>
      <c r="Y248" s="58">
        <f t="shared" si="201"/>
        <v>1.6210641031735896E-8</v>
      </c>
      <c r="Z248" s="58">
        <f t="shared" si="201"/>
        <v>1.6537436573908479E-9</v>
      </c>
      <c r="AA248" s="58">
        <f t="shared" si="201"/>
        <v>0</v>
      </c>
      <c r="AB248" s="58">
        <f t="shared" si="201"/>
        <v>0</v>
      </c>
      <c r="AC248" s="62">
        <f t="shared" si="201"/>
        <v>0</v>
      </c>
    </row>
    <row r="249" spans="1:29" x14ac:dyDescent="0.25">
      <c r="A249" s="177"/>
      <c r="C249" s="180"/>
      <c r="D249" s="137" t="s">
        <v>10</v>
      </c>
      <c r="E249" s="138">
        <f t="shared" si="185"/>
        <v>0.15171038989240587</v>
      </c>
      <c r="F249" s="139">
        <f t="shared" ref="F249:P249" si="202">F234*$AG$24*$AF$9/10^9</f>
        <v>3.7470192273796922E-2</v>
      </c>
      <c r="G249" s="140">
        <f t="shared" si="202"/>
        <v>3.483216639065314E-2</v>
      </c>
      <c r="H249" s="140">
        <f t="shared" si="202"/>
        <v>2.877397217348503E-2</v>
      </c>
      <c r="I249" s="140">
        <f t="shared" si="202"/>
        <v>2.1187131152663626E-2</v>
      </c>
      <c r="J249" s="140">
        <f t="shared" si="202"/>
        <v>1.3906900080782474E-2</v>
      </c>
      <c r="K249" s="140">
        <f t="shared" si="202"/>
        <v>8.1428110192854949E-3</v>
      </c>
      <c r="L249" s="140">
        <f t="shared" si="202"/>
        <v>4.1942452768481252E-3</v>
      </c>
      <c r="M249" s="140">
        <f t="shared" si="202"/>
        <v>1.926853123975772E-3</v>
      </c>
      <c r="N249" s="140">
        <f t="shared" si="202"/>
        <v>7.8833649027476615E-4</v>
      </c>
      <c r="O249" s="140">
        <f t="shared" si="202"/>
        <v>2.8678623655002927E-4</v>
      </c>
      <c r="P249" s="140">
        <f t="shared" si="202"/>
        <v>9.3616404219916863E-5</v>
      </c>
      <c r="Q249" s="140">
        <f t="shared" ref="Q249:AC249" si="203">Q234*$AH$24*$AF$9/10^9</f>
        <v>7.9445434634777532E-5</v>
      </c>
      <c r="R249" s="140">
        <f t="shared" si="203"/>
        <v>2.1618943563252673E-5</v>
      </c>
      <c r="S249" s="140">
        <f t="shared" si="203"/>
        <v>5.2409478320357041E-6</v>
      </c>
      <c r="T249" s="140">
        <f t="shared" si="203"/>
        <v>8.6324403936830648E-7</v>
      </c>
      <c r="U249" s="140">
        <f t="shared" si="203"/>
        <v>1.7588514855970619E-7</v>
      </c>
      <c r="V249" s="140">
        <f t="shared" si="203"/>
        <v>2.9616063660948328E-8</v>
      </c>
      <c r="W249" s="140">
        <f t="shared" si="203"/>
        <v>4.4679806617116213E-9</v>
      </c>
      <c r="X249" s="140">
        <f t="shared" si="203"/>
        <v>6.4284239327218725E-10</v>
      </c>
      <c r="Y249" s="140">
        <f t="shared" si="203"/>
        <v>7.9650280992508501E-11</v>
      </c>
      <c r="Z249" s="140">
        <f t="shared" si="203"/>
        <v>8.1155969346575394E-12</v>
      </c>
      <c r="AA249" s="140">
        <f t="shared" si="203"/>
        <v>0</v>
      </c>
      <c r="AB249" s="140">
        <f t="shared" si="203"/>
        <v>0</v>
      </c>
      <c r="AC249" s="141">
        <f t="shared" si="203"/>
        <v>0</v>
      </c>
    </row>
    <row r="250" spans="1:29" x14ac:dyDescent="0.25">
      <c r="A250" s="177"/>
      <c r="C250" s="178" t="s">
        <v>32</v>
      </c>
      <c r="D250" s="135" t="s">
        <v>9</v>
      </c>
      <c r="E250" s="103">
        <f t="shared" si="185"/>
        <v>2.6803483409491431</v>
      </c>
      <c r="F250" s="54">
        <f t="shared" ref="F250:P250" si="204">F235*$AG$25*$AF$10/10^9</f>
        <v>0.26206673821479809</v>
      </c>
      <c r="G250" s="58">
        <f t="shared" si="204"/>
        <v>0.27602314548050511</v>
      </c>
      <c r="H250" s="58">
        <f t="shared" si="204"/>
        <v>0.28846968397918049</v>
      </c>
      <c r="I250" s="58">
        <f t="shared" si="204"/>
        <v>0.29725091827410438</v>
      </c>
      <c r="J250" s="58">
        <f t="shared" si="204"/>
        <v>0.30051357271805174</v>
      </c>
      <c r="K250" s="58">
        <f t="shared" si="204"/>
        <v>0.29652676760707752</v>
      </c>
      <c r="L250" s="58">
        <f t="shared" si="204"/>
        <v>0.27407497885597976</v>
      </c>
      <c r="M250" s="58">
        <f t="shared" si="204"/>
        <v>0.23753112663064824</v>
      </c>
      <c r="N250" s="58">
        <f t="shared" si="204"/>
        <v>0.18858065692811612</v>
      </c>
      <c r="O250" s="58">
        <f t="shared" si="204"/>
        <v>0.12933120620500238</v>
      </c>
      <c r="P250" s="58">
        <f t="shared" si="204"/>
        <v>7.5602617923112569E-2</v>
      </c>
      <c r="Q250" s="58">
        <f t="shared" ref="Q250:AC250" si="205">Q235*$AH$25*$AF$10/10^9</f>
        <v>3.6825656745337387E-2</v>
      </c>
      <c r="R250" s="58">
        <f t="shared" si="205"/>
        <v>1.5132052872843381E-2</v>
      </c>
      <c r="S250" s="58">
        <f t="shared" si="205"/>
        <v>2.419218514385515E-3</v>
      </c>
      <c r="T250" s="58">
        <f t="shared" si="205"/>
        <v>0</v>
      </c>
      <c r="U250" s="58">
        <f t="shared" si="205"/>
        <v>0</v>
      </c>
      <c r="V250" s="58">
        <f t="shared" si="205"/>
        <v>0</v>
      </c>
      <c r="W250" s="58">
        <f t="shared" si="205"/>
        <v>0</v>
      </c>
      <c r="X250" s="58">
        <f t="shared" si="205"/>
        <v>0</v>
      </c>
      <c r="Y250" s="58">
        <f t="shared" si="205"/>
        <v>0</v>
      </c>
      <c r="Z250" s="58">
        <f t="shared" si="205"/>
        <v>0</v>
      </c>
      <c r="AA250" s="58">
        <f t="shared" si="205"/>
        <v>0</v>
      </c>
      <c r="AB250" s="58">
        <f t="shared" si="205"/>
        <v>0</v>
      </c>
      <c r="AC250" s="62">
        <f t="shared" si="205"/>
        <v>0</v>
      </c>
    </row>
    <row r="251" spans="1:29" x14ac:dyDescent="0.25">
      <c r="A251" s="177"/>
      <c r="C251" s="180"/>
      <c r="D251" s="137" t="s">
        <v>10</v>
      </c>
      <c r="E251" s="138">
        <f t="shared" si="185"/>
        <v>5.3089377406724488E-2</v>
      </c>
      <c r="F251" s="139">
        <f t="shared" ref="F251:P251" si="206">F236*$AG$26*$AF$10/10^9</f>
        <v>5.3483007798938382E-3</v>
      </c>
      <c r="G251" s="140">
        <f t="shared" si="206"/>
        <v>5.5893913723841608E-3</v>
      </c>
      <c r="H251" s="140">
        <f t="shared" si="206"/>
        <v>5.7983292491441303E-3</v>
      </c>
      <c r="I251" s="140">
        <f t="shared" si="206"/>
        <v>5.9328829231392963E-3</v>
      </c>
      <c r="J251" s="140">
        <f t="shared" si="206"/>
        <v>5.9578775037712785E-3</v>
      </c>
      <c r="K251" s="140">
        <f t="shared" si="206"/>
        <v>5.8413224277898456E-3</v>
      </c>
      <c r="L251" s="140">
        <f t="shared" si="206"/>
        <v>5.3661418747846471E-3</v>
      </c>
      <c r="M251" s="140">
        <f t="shared" si="206"/>
        <v>4.6235555854056585E-3</v>
      </c>
      <c r="N251" s="140">
        <f t="shared" si="206"/>
        <v>3.6502713565885864E-3</v>
      </c>
      <c r="O251" s="140">
        <f t="shared" si="206"/>
        <v>2.4900407262340007E-3</v>
      </c>
      <c r="P251" s="140">
        <f t="shared" si="206"/>
        <v>1.4481425943797079E-3</v>
      </c>
      <c r="Q251" s="140">
        <f t="shared" ref="Q251:AC251" si="207">Q236*$AH$26*$AF$10/10^9</f>
        <v>7.0191857649383699E-4</v>
      </c>
      <c r="R251" s="140">
        <f t="shared" si="207"/>
        <v>2.9347635718001791E-4</v>
      </c>
      <c r="S251" s="140">
        <f t="shared" si="207"/>
        <v>4.772607953549656E-5</v>
      </c>
      <c r="T251" s="140">
        <f t="shared" si="207"/>
        <v>0</v>
      </c>
      <c r="U251" s="140">
        <f t="shared" si="207"/>
        <v>0</v>
      </c>
      <c r="V251" s="140">
        <f t="shared" si="207"/>
        <v>0</v>
      </c>
      <c r="W251" s="140">
        <f t="shared" si="207"/>
        <v>0</v>
      </c>
      <c r="X251" s="140">
        <f t="shared" si="207"/>
        <v>0</v>
      </c>
      <c r="Y251" s="140">
        <f t="shared" si="207"/>
        <v>0</v>
      </c>
      <c r="Z251" s="140">
        <f t="shared" si="207"/>
        <v>0</v>
      </c>
      <c r="AA251" s="140">
        <f t="shared" si="207"/>
        <v>0</v>
      </c>
      <c r="AB251" s="140">
        <f t="shared" si="207"/>
        <v>0</v>
      </c>
      <c r="AC251" s="141">
        <f t="shared" si="207"/>
        <v>0</v>
      </c>
    </row>
    <row r="252" spans="1:29" x14ac:dyDescent="0.25">
      <c r="E252" s="131"/>
    </row>
  </sheetData>
  <sheetProtection algorithmName="SHA-512" hashValue="e0nAU1ZJvT940Z/L4reUYNbH2u/XGA1gMIJQTMiX7Bv720UBQDarc3y4X7BJFHFO2I7+AyhoXJ0l+/mQReZHhA==" saltValue="VnABsABxX2stsK8V3GzrxQ==" spinCount="100000" sheet="1" objects="1" scenarios="1"/>
  <mergeCells count="85">
    <mergeCell ref="AE1:AH1"/>
    <mergeCell ref="A15:A26"/>
    <mergeCell ref="C16:C18"/>
    <mergeCell ref="AE16:AE18"/>
    <mergeCell ref="C19:C21"/>
    <mergeCell ref="AE19:AE21"/>
    <mergeCell ref="C22:C24"/>
    <mergeCell ref="AE22:AE24"/>
    <mergeCell ref="C25:C26"/>
    <mergeCell ref="AE25:AE26"/>
    <mergeCell ref="A45:A56"/>
    <mergeCell ref="C46:C48"/>
    <mergeCell ref="C49:C51"/>
    <mergeCell ref="C52:C54"/>
    <mergeCell ref="C55:C56"/>
    <mergeCell ref="A30:A41"/>
    <mergeCell ref="C31:C33"/>
    <mergeCell ref="C34:C36"/>
    <mergeCell ref="C37:C39"/>
    <mergeCell ref="C40:C41"/>
    <mergeCell ref="A75:A86"/>
    <mergeCell ref="C76:C78"/>
    <mergeCell ref="C79:C81"/>
    <mergeCell ref="C82:C84"/>
    <mergeCell ref="C85:C86"/>
    <mergeCell ref="A60:A71"/>
    <mergeCell ref="C61:C63"/>
    <mergeCell ref="C64:C66"/>
    <mergeCell ref="C67:C69"/>
    <mergeCell ref="C70:C71"/>
    <mergeCell ref="A105:A116"/>
    <mergeCell ref="C106:C108"/>
    <mergeCell ref="C109:C111"/>
    <mergeCell ref="C112:C114"/>
    <mergeCell ref="C115:C116"/>
    <mergeCell ref="A90:A101"/>
    <mergeCell ref="C91:C93"/>
    <mergeCell ref="C94:C96"/>
    <mergeCell ref="C97:C99"/>
    <mergeCell ref="C100:C101"/>
    <mergeCell ref="A135:A146"/>
    <mergeCell ref="C136:C138"/>
    <mergeCell ref="C139:C141"/>
    <mergeCell ref="C142:C144"/>
    <mergeCell ref="C145:C146"/>
    <mergeCell ref="A120:A131"/>
    <mergeCell ref="C121:C123"/>
    <mergeCell ref="C124:C126"/>
    <mergeCell ref="C127:C129"/>
    <mergeCell ref="C130:C131"/>
    <mergeCell ref="A165:A176"/>
    <mergeCell ref="C166:C168"/>
    <mergeCell ref="C169:C171"/>
    <mergeCell ref="C172:C174"/>
    <mergeCell ref="C175:C176"/>
    <mergeCell ref="A150:A161"/>
    <mergeCell ref="C151:C153"/>
    <mergeCell ref="C154:C156"/>
    <mergeCell ref="C157:C159"/>
    <mergeCell ref="C160:C161"/>
    <mergeCell ref="A195:A206"/>
    <mergeCell ref="C196:C198"/>
    <mergeCell ref="C199:C201"/>
    <mergeCell ref="C202:C204"/>
    <mergeCell ref="C205:C206"/>
    <mergeCell ref="A180:A191"/>
    <mergeCell ref="C181:C183"/>
    <mergeCell ref="C184:C186"/>
    <mergeCell ref="C187:C189"/>
    <mergeCell ref="C190:C191"/>
    <mergeCell ref="A225:A236"/>
    <mergeCell ref="C226:C228"/>
    <mergeCell ref="C229:C231"/>
    <mergeCell ref="C232:C234"/>
    <mergeCell ref="C235:C236"/>
    <mergeCell ref="A210:A221"/>
    <mergeCell ref="C211:C213"/>
    <mergeCell ref="C214:C216"/>
    <mergeCell ref="C217:C219"/>
    <mergeCell ref="C220:C221"/>
    <mergeCell ref="A240:A251"/>
    <mergeCell ref="C241:C243"/>
    <mergeCell ref="C244:C246"/>
    <mergeCell ref="C247:C249"/>
    <mergeCell ref="C250:C25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8D1DB-79F2-4BB6-AC83-11C8A7104B79}">
  <dimension ref="A1:AD64"/>
  <sheetViews>
    <sheetView zoomScale="80" zoomScaleNormal="80" workbookViewId="0"/>
  </sheetViews>
  <sheetFormatPr defaultRowHeight="15" x14ac:dyDescent="0.25"/>
  <cols>
    <col min="1" max="1" width="9.140625" style="1"/>
    <col min="2" max="2" width="13.85546875" style="1" customWidth="1"/>
    <col min="3" max="3" width="20.28515625" style="1" bestFit="1" customWidth="1"/>
    <col min="4" max="4" width="21" style="1" bestFit="1" customWidth="1"/>
    <col min="5" max="5" width="19.5703125" style="1" bestFit="1" customWidth="1"/>
    <col min="6" max="6" width="15.5703125" style="1" bestFit="1" customWidth="1"/>
    <col min="7" max="7" width="14.85546875" style="1" bestFit="1" customWidth="1"/>
    <col min="8" max="8" width="13.5703125" style="1" bestFit="1" customWidth="1"/>
    <col min="9" max="9" width="11.28515625" style="1" bestFit="1" customWidth="1"/>
    <col min="10" max="10" width="12" style="1" bestFit="1" customWidth="1"/>
    <col min="11" max="11" width="12.28515625" style="1" bestFit="1" customWidth="1"/>
    <col min="12" max="12" width="13.5703125" style="1" bestFit="1" customWidth="1"/>
    <col min="13" max="13" width="11.28515625" style="1" bestFit="1" customWidth="1"/>
    <col min="14" max="15" width="9.140625" style="1"/>
    <col min="16" max="16" width="9.28515625" style="1" customWidth="1"/>
    <col min="17" max="21" width="11.28515625" style="1" bestFit="1" customWidth="1"/>
    <col min="22" max="25" width="9.140625" style="1"/>
    <col min="26" max="26" width="12.7109375" style="1" customWidth="1"/>
    <col min="27" max="27" width="13.7109375" style="1" bestFit="1" customWidth="1"/>
    <col min="28" max="16384" width="9.140625" style="1"/>
  </cols>
  <sheetData>
    <row r="1" spans="1:19" ht="15.75" x14ac:dyDescent="0.25">
      <c r="P1" s="155" t="s">
        <v>42</v>
      </c>
      <c r="Q1" s="156"/>
      <c r="R1" s="156"/>
      <c r="S1" s="157"/>
    </row>
    <row r="3" spans="1:19" x14ac:dyDescent="0.25">
      <c r="B3" s="2" t="s">
        <v>264</v>
      </c>
      <c r="J3" s="2" t="s">
        <v>263</v>
      </c>
      <c r="P3" s="2" t="s">
        <v>253</v>
      </c>
    </row>
    <row r="4" spans="1:19" x14ac:dyDescent="0.25">
      <c r="B4" s="36" t="s">
        <v>248</v>
      </c>
      <c r="C4" s="36" t="s">
        <v>31</v>
      </c>
      <c r="D4" s="36" t="s">
        <v>244</v>
      </c>
      <c r="E4" s="36" t="s">
        <v>249</v>
      </c>
      <c r="F4" s="36" t="s">
        <v>245</v>
      </c>
      <c r="G4" s="36" t="s">
        <v>250</v>
      </c>
      <c r="H4" s="36" t="s">
        <v>246</v>
      </c>
      <c r="J4" s="36" t="s">
        <v>244</v>
      </c>
      <c r="K4" s="36" t="s">
        <v>247</v>
      </c>
      <c r="L4" s="36" t="s">
        <v>246</v>
      </c>
      <c r="P4" s="29" t="s">
        <v>252</v>
      </c>
      <c r="Q4" s="29" t="s">
        <v>239</v>
      </c>
      <c r="R4" s="70" t="s">
        <v>33</v>
      </c>
    </row>
    <row r="5" spans="1:19" x14ac:dyDescent="0.25">
      <c r="A5" s="146" t="s">
        <v>25</v>
      </c>
      <c r="B5" s="3">
        <v>103696.99375000001</v>
      </c>
      <c r="C5" s="5">
        <v>2.5</v>
      </c>
      <c r="D5" s="3">
        <f>C5*$Q$5*$Q$16</f>
        <v>41992.5</v>
      </c>
      <c r="E5" s="3">
        <f>B5-D5</f>
        <v>61704.493750000009</v>
      </c>
      <c r="F5" s="3">
        <f>C5*$Q$10</f>
        <v>25000</v>
      </c>
      <c r="G5" s="3">
        <f>B5-F5</f>
        <v>78696.993750000009</v>
      </c>
      <c r="H5" s="3">
        <f>G5*(1+$Q$20)</f>
        <v>82631.843437500007</v>
      </c>
      <c r="J5" s="3">
        <f>C5*$Q$6*$Q$16</f>
        <v>11643.375</v>
      </c>
      <c r="K5" s="3">
        <f>SUM(J5,E5)</f>
        <v>73347.868750000009</v>
      </c>
      <c r="L5" s="3">
        <f>K5*(1+$Q$20)</f>
        <v>77015.262187500019</v>
      </c>
      <c r="P5" s="142">
        <v>2020</v>
      </c>
      <c r="Q5" s="30">
        <v>220</v>
      </c>
      <c r="R5" s="69" t="s">
        <v>251</v>
      </c>
    </row>
    <row r="6" spans="1:19" x14ac:dyDescent="0.25">
      <c r="A6" s="146" t="s">
        <v>27</v>
      </c>
      <c r="B6" s="3">
        <v>295000</v>
      </c>
      <c r="C6" s="5">
        <v>7.3</v>
      </c>
      <c r="D6" s="3">
        <f t="shared" ref="D6:D8" si="0">C6*$Q$5*$Q$16</f>
        <v>122618.09999999999</v>
      </c>
      <c r="E6" s="3">
        <f t="shared" ref="E6:E8" si="1">B6-D6</f>
        <v>172381.90000000002</v>
      </c>
      <c r="F6" s="3">
        <f t="shared" ref="F6:F7" si="2">C6*$Q$10</f>
        <v>73000</v>
      </c>
      <c r="G6" s="3">
        <f t="shared" ref="G6:G7" si="3">B6-F6</f>
        <v>222000</v>
      </c>
      <c r="H6" s="3">
        <f t="shared" ref="H6:H8" si="4">G6*(1+$Q$20)</f>
        <v>233100</v>
      </c>
      <c r="J6" s="3">
        <f t="shared" ref="J6:J8" si="5">C6*$Q$6*$Q$16</f>
        <v>33998.654999999999</v>
      </c>
      <c r="K6" s="3">
        <f t="shared" ref="K6:K7" si="6">SUM(J6,E6)</f>
        <v>206380.55500000002</v>
      </c>
      <c r="L6" s="3">
        <f t="shared" ref="L6:L8" si="7">K6*(1+$Q$20)</f>
        <v>216699.58275000003</v>
      </c>
      <c r="P6" s="142">
        <v>2030</v>
      </c>
      <c r="Q6" s="30">
        <v>61</v>
      </c>
      <c r="R6" s="69" t="s">
        <v>52</v>
      </c>
    </row>
    <row r="7" spans="1:19" x14ac:dyDescent="0.25">
      <c r="A7" s="146" t="s">
        <v>26</v>
      </c>
      <c r="B7" s="3">
        <v>1291510</v>
      </c>
      <c r="C7" s="5">
        <v>30</v>
      </c>
      <c r="D7" s="3">
        <f t="shared" si="0"/>
        <v>503909.99999999994</v>
      </c>
      <c r="E7" s="3">
        <f t="shared" si="1"/>
        <v>787600</v>
      </c>
      <c r="F7" s="3">
        <f t="shared" si="2"/>
        <v>300000</v>
      </c>
      <c r="G7" s="3">
        <f t="shared" si="3"/>
        <v>991510</v>
      </c>
      <c r="H7" s="3">
        <f t="shared" si="4"/>
        <v>1041085.5</v>
      </c>
      <c r="J7" s="3">
        <f t="shared" si="5"/>
        <v>139720.5</v>
      </c>
      <c r="K7" s="3">
        <f t="shared" si="6"/>
        <v>927320.5</v>
      </c>
      <c r="L7" s="3">
        <f t="shared" si="7"/>
        <v>973686.52500000002</v>
      </c>
    </row>
    <row r="8" spans="1:19" x14ac:dyDescent="0.25">
      <c r="A8" s="146" t="s">
        <v>32</v>
      </c>
      <c r="B8" s="3">
        <v>17740000</v>
      </c>
      <c r="C8" s="5">
        <v>162</v>
      </c>
      <c r="D8" s="3">
        <f t="shared" si="0"/>
        <v>2721114</v>
      </c>
      <c r="E8" s="3">
        <f t="shared" si="1"/>
        <v>15018886</v>
      </c>
      <c r="F8" s="3">
        <f>C8*$Q$13</f>
        <v>3240000</v>
      </c>
      <c r="G8" s="3">
        <f>B8-F8</f>
        <v>14500000</v>
      </c>
      <c r="H8" s="3">
        <f t="shared" si="4"/>
        <v>15225000</v>
      </c>
      <c r="J8" s="3">
        <f t="shared" si="5"/>
        <v>754490.7</v>
      </c>
      <c r="K8" s="3">
        <f>SUM(J8,E8)</f>
        <v>15773376.699999999</v>
      </c>
      <c r="L8" s="3">
        <f t="shared" si="7"/>
        <v>16562045.535</v>
      </c>
      <c r="P8" s="2" t="s">
        <v>254</v>
      </c>
    </row>
    <row r="9" spans="1:19" x14ac:dyDescent="0.25">
      <c r="P9" s="29" t="s">
        <v>30</v>
      </c>
      <c r="Q9" s="29" t="s">
        <v>239</v>
      </c>
    </row>
    <row r="10" spans="1:19" x14ac:dyDescent="0.25">
      <c r="B10" s="2" t="s">
        <v>262</v>
      </c>
      <c r="P10" s="142" t="s">
        <v>25</v>
      </c>
      <c r="Q10" s="213">
        <v>10000</v>
      </c>
    </row>
    <row r="11" spans="1:19" x14ac:dyDescent="0.25">
      <c r="B11" s="51" t="s">
        <v>30</v>
      </c>
      <c r="C11" s="51" t="s">
        <v>260</v>
      </c>
      <c r="D11" s="51" t="s">
        <v>261</v>
      </c>
      <c r="E11" s="51" t="s">
        <v>259</v>
      </c>
      <c r="P11" s="142" t="s">
        <v>27</v>
      </c>
      <c r="Q11" s="213"/>
    </row>
    <row r="12" spans="1:19" x14ac:dyDescent="0.25">
      <c r="B12" s="142" t="s">
        <v>25</v>
      </c>
      <c r="C12" s="5">
        <v>2.0075912547862993</v>
      </c>
      <c r="D12" s="5">
        <v>1.6042642598746619</v>
      </c>
      <c r="E12" s="216">
        <f>(C12-D12)/C12</f>
        <v>0.20090095229796667</v>
      </c>
      <c r="P12" s="142" t="s">
        <v>26</v>
      </c>
      <c r="Q12" s="213"/>
    </row>
    <row r="13" spans="1:19" x14ac:dyDescent="0.25">
      <c r="B13" s="142" t="s">
        <v>27</v>
      </c>
      <c r="C13" s="5">
        <v>2.3842632826556578</v>
      </c>
      <c r="D13" s="5">
        <v>1.9587466725601612</v>
      </c>
      <c r="E13" s="216">
        <f t="shared" ref="E13:E15" si="8">(C13-D13)/C13</f>
        <v>0.17846880132362922</v>
      </c>
      <c r="P13" s="142" t="s">
        <v>32</v>
      </c>
      <c r="Q13" s="3">
        <v>20000</v>
      </c>
    </row>
    <row r="14" spans="1:19" x14ac:dyDescent="0.25">
      <c r="B14" s="142" t="s">
        <v>26</v>
      </c>
      <c r="C14" s="5">
        <v>11.464703450214886</v>
      </c>
      <c r="D14" s="5">
        <v>9.3167730211169992</v>
      </c>
      <c r="E14" s="216">
        <f t="shared" si="8"/>
        <v>0.18735159076946098</v>
      </c>
      <c r="P14" s="70" t="s">
        <v>33</v>
      </c>
      <c r="Q14" s="69" t="s">
        <v>255</v>
      </c>
    </row>
    <row r="15" spans="1:19" x14ac:dyDescent="0.25">
      <c r="B15" s="142" t="s">
        <v>32</v>
      </c>
      <c r="C15" s="5">
        <v>35.258037583659409</v>
      </c>
      <c r="D15" s="5">
        <v>31.974728612894065</v>
      </c>
      <c r="E15" s="216">
        <f t="shared" si="8"/>
        <v>9.3122283478619255E-2</v>
      </c>
    </row>
    <row r="16" spans="1:19" x14ac:dyDescent="0.25">
      <c r="P16" s="30" t="s">
        <v>53</v>
      </c>
      <c r="Q16" s="30">
        <v>76.349999999999994</v>
      </c>
      <c r="R16" s="1" t="s">
        <v>54</v>
      </c>
    </row>
    <row r="18" spans="1:30" x14ac:dyDescent="0.25">
      <c r="A18" s="184" t="s">
        <v>222</v>
      </c>
      <c r="B18" s="185"/>
      <c r="C18" s="36" t="s">
        <v>223</v>
      </c>
      <c r="D18" s="36">
        <v>1</v>
      </c>
      <c r="E18" s="36">
        <v>2</v>
      </c>
      <c r="F18" s="36">
        <v>3</v>
      </c>
      <c r="G18" s="36">
        <v>4</v>
      </c>
      <c r="H18" s="36">
        <v>5</v>
      </c>
      <c r="I18" s="36">
        <v>6</v>
      </c>
      <c r="J18" s="36">
        <v>7</v>
      </c>
      <c r="K18" s="36">
        <v>8</v>
      </c>
      <c r="L18" s="36">
        <v>9</v>
      </c>
      <c r="M18" s="36">
        <v>10</v>
      </c>
      <c r="P18" s="2" t="s">
        <v>256</v>
      </c>
      <c r="S18" s="2" t="s">
        <v>257</v>
      </c>
      <c r="Z18" s="2" t="s">
        <v>157</v>
      </c>
      <c r="AA18" s="2"/>
    </row>
    <row r="19" spans="1:30" x14ac:dyDescent="0.25">
      <c r="A19" s="187" t="s">
        <v>224</v>
      </c>
      <c r="B19" s="188"/>
      <c r="C19" s="188"/>
      <c r="D19" s="188"/>
      <c r="E19" s="188"/>
      <c r="F19" s="188"/>
      <c r="G19" s="188"/>
      <c r="H19" s="188"/>
      <c r="I19" s="188"/>
      <c r="J19" s="188"/>
      <c r="K19" s="188"/>
      <c r="L19" s="188"/>
      <c r="M19" s="189"/>
      <c r="P19" s="29" t="s">
        <v>30</v>
      </c>
      <c r="Q19" s="29" t="s">
        <v>239</v>
      </c>
      <c r="S19" s="29" t="s">
        <v>30</v>
      </c>
      <c r="T19" s="29" t="s">
        <v>239</v>
      </c>
      <c r="Z19" s="29" t="s">
        <v>30</v>
      </c>
      <c r="AA19" s="29" t="s">
        <v>158</v>
      </c>
      <c r="AB19" s="70" t="s">
        <v>159</v>
      </c>
    </row>
    <row r="20" spans="1:30" x14ac:dyDescent="0.25">
      <c r="A20" s="193" t="s">
        <v>25</v>
      </c>
      <c r="B20" s="8">
        <f>'[1]Value-add - ICEV'!T5*(1+28%)</f>
        <v>74414.448000000004</v>
      </c>
      <c r="C20" s="1" t="s">
        <v>54</v>
      </c>
      <c r="M20" s="194"/>
      <c r="P20" s="142" t="s">
        <v>25</v>
      </c>
      <c r="Q20" s="214">
        <v>0.05</v>
      </c>
      <c r="S20" s="142" t="s">
        <v>25</v>
      </c>
      <c r="T20" s="214">
        <v>0.28000000000000003</v>
      </c>
      <c r="Z20" s="30" t="s">
        <v>25</v>
      </c>
      <c r="AA20" s="3">
        <v>6300</v>
      </c>
      <c r="AB20" s="69" t="s">
        <v>160</v>
      </c>
    </row>
    <row r="21" spans="1:30" x14ac:dyDescent="0.25">
      <c r="A21" s="36" t="s">
        <v>27</v>
      </c>
      <c r="B21" s="8">
        <f>'[1]Value-add - ICEV'!T6*(1+28%)</f>
        <v>234334.53714285712</v>
      </c>
      <c r="C21" s="1" t="s">
        <v>54</v>
      </c>
      <c r="M21" s="194"/>
      <c r="P21" s="142" t="s">
        <v>27</v>
      </c>
      <c r="Q21" s="215"/>
      <c r="S21" s="142" t="s">
        <v>27</v>
      </c>
      <c r="T21" s="215"/>
      <c r="Z21" s="30" t="s">
        <v>27</v>
      </c>
      <c r="AA21" s="3">
        <v>27900</v>
      </c>
      <c r="AB21" s="69" t="s">
        <v>161</v>
      </c>
    </row>
    <row r="22" spans="1:30" x14ac:dyDescent="0.25">
      <c r="A22" s="36" t="s">
        <v>26</v>
      </c>
      <c r="B22" s="8">
        <f>'[1]Value-add - ICEV'!T7*(1+28%)</f>
        <v>995383.00121212122</v>
      </c>
      <c r="C22" s="1" t="s">
        <v>54</v>
      </c>
      <c r="M22" s="194"/>
      <c r="P22" s="142" t="s">
        <v>26</v>
      </c>
      <c r="Q22" s="215"/>
      <c r="S22" s="142" t="s">
        <v>26</v>
      </c>
      <c r="T22" s="215"/>
      <c r="Z22" s="30" t="s">
        <v>26</v>
      </c>
      <c r="AA22" s="3">
        <v>11560</v>
      </c>
      <c r="AB22" s="69" t="s">
        <v>160</v>
      </c>
    </row>
    <row r="23" spans="1:30" x14ac:dyDescent="0.25">
      <c r="A23" s="36" t="s">
        <v>32</v>
      </c>
      <c r="B23" s="8">
        <f>'[1]Value-add - ICEV'!T8*(1+28%)</f>
        <v>7680000</v>
      </c>
      <c r="C23" s="1" t="s">
        <v>54</v>
      </c>
      <c r="M23" s="194"/>
      <c r="P23" s="142" t="s">
        <v>32</v>
      </c>
      <c r="Q23" s="215"/>
      <c r="S23" s="142" t="s">
        <v>32</v>
      </c>
      <c r="T23" s="215"/>
      <c r="Z23" s="30" t="s">
        <v>4</v>
      </c>
      <c r="AA23" s="3">
        <v>62000</v>
      </c>
      <c r="AB23" s="69" t="s">
        <v>163</v>
      </c>
    </row>
    <row r="24" spans="1:30" x14ac:dyDescent="0.25">
      <c r="A24" s="187" t="s">
        <v>225</v>
      </c>
      <c r="B24" s="188"/>
      <c r="C24" s="188"/>
      <c r="D24" s="188"/>
      <c r="E24" s="188"/>
      <c r="F24" s="188"/>
      <c r="G24" s="188"/>
      <c r="H24" s="188"/>
      <c r="I24" s="188"/>
      <c r="J24" s="188"/>
      <c r="K24" s="188"/>
      <c r="L24" s="188"/>
      <c r="M24" s="189"/>
      <c r="AB24" s="69" t="s">
        <v>164</v>
      </c>
    </row>
    <row r="25" spans="1:30" x14ac:dyDescent="0.25">
      <c r="A25" s="36" t="s">
        <v>25</v>
      </c>
      <c r="C25" s="1" t="s">
        <v>96</v>
      </c>
      <c r="D25" s="8">
        <f>$AA$20/$AA$28</f>
        <v>87.00619716175477</v>
      </c>
      <c r="E25" s="8">
        <f>$AA$20/$AA$28</f>
        <v>87.00619716175477</v>
      </c>
      <c r="F25" s="8">
        <f>$AA$20/$AA$28</f>
        <v>87.00619716175477</v>
      </c>
      <c r="G25" s="8">
        <f>$AA$20/$AA$28</f>
        <v>87.00619716175477</v>
      </c>
      <c r="H25" s="8">
        <f>$AA$20/$AA$28</f>
        <v>87.00619716175477</v>
      </c>
      <c r="I25" s="8">
        <f>$AA$20/$AA$28</f>
        <v>87.00619716175477</v>
      </c>
      <c r="J25" s="8">
        <f>$AA$20/$AA$28</f>
        <v>87.00619716175477</v>
      </c>
      <c r="K25" s="8">
        <f>$AA$20/$AA$28</f>
        <v>87.00619716175477</v>
      </c>
      <c r="L25" s="8">
        <f>$AA$20/$AA$28</f>
        <v>87.00619716175477</v>
      </c>
      <c r="M25" s="196">
        <f>$AA$20/$AA$28</f>
        <v>87.00619716175477</v>
      </c>
    </row>
    <row r="26" spans="1:30" x14ac:dyDescent="0.25">
      <c r="A26" s="36" t="s">
        <v>27</v>
      </c>
      <c r="C26" s="1" t="s">
        <v>227</v>
      </c>
      <c r="D26" s="8">
        <f>$AA$21/$AA$29</f>
        <v>827.56715135320474</v>
      </c>
      <c r="E26" s="8">
        <f>$AA$21/$AA$29</f>
        <v>827.56715135320474</v>
      </c>
      <c r="F26" s="8">
        <f>$AA$21/$AA$29</f>
        <v>827.56715135320474</v>
      </c>
      <c r="G26" s="8">
        <f>$AA$21/$AA$29</f>
        <v>827.56715135320474</v>
      </c>
      <c r="H26" s="8">
        <f>$AA$21/$AA$29</f>
        <v>827.56715135320474</v>
      </c>
      <c r="I26" s="8">
        <f>$AA$21/$AA$29</f>
        <v>827.56715135320474</v>
      </c>
      <c r="J26" s="8">
        <f>$AA$21/$AA$29</f>
        <v>827.56715135320474</v>
      </c>
      <c r="K26" s="8">
        <f>$AA$21/$AA$29</f>
        <v>827.56715135320474</v>
      </c>
      <c r="L26" s="8">
        <f>$AA$21/$AA$29</f>
        <v>827.56715135320474</v>
      </c>
      <c r="M26" s="196">
        <f>$AA$21/$AA$29</f>
        <v>827.56715135320474</v>
      </c>
      <c r="Z26" s="2" t="s">
        <v>228</v>
      </c>
    </row>
    <row r="27" spans="1:30" x14ac:dyDescent="0.25">
      <c r="A27" s="36" t="s">
        <v>26</v>
      </c>
      <c r="C27" s="1" t="s">
        <v>96</v>
      </c>
      <c r="D27" s="8">
        <f>$AA$22/$AA$30</f>
        <v>523.01823442311468</v>
      </c>
      <c r="E27" s="8">
        <f>$AA$22/$AA$30</f>
        <v>523.01823442311468</v>
      </c>
      <c r="F27" s="8">
        <f>$AA$22/$AA$30</f>
        <v>523.01823442311468</v>
      </c>
      <c r="G27" s="8">
        <f>$AA$22/$AA$30</f>
        <v>523.01823442311468</v>
      </c>
      <c r="H27" s="8">
        <f>$AA$22/$AA$30</f>
        <v>523.01823442311468</v>
      </c>
      <c r="I27" s="8">
        <f>$AA$22/$AA$30</f>
        <v>523.01823442311468</v>
      </c>
      <c r="J27" s="8">
        <f>$AA$22/$AA$30</f>
        <v>523.01823442311468</v>
      </c>
      <c r="K27" s="8">
        <f>$AA$22/$AA$30</f>
        <v>523.01823442311468</v>
      </c>
      <c r="L27" s="8">
        <f>$AA$22/$AA$30</f>
        <v>523.01823442311468</v>
      </c>
      <c r="M27" s="196">
        <f>$AA$22/$AA$30</f>
        <v>523.01823442311468</v>
      </c>
      <c r="Z27" s="29" t="s">
        <v>30</v>
      </c>
      <c r="AA27" s="29" t="s">
        <v>222</v>
      </c>
      <c r="AC27" s="29" t="s">
        <v>229</v>
      </c>
    </row>
    <row r="28" spans="1:30" x14ac:dyDescent="0.25">
      <c r="A28" s="36" t="s">
        <v>32</v>
      </c>
      <c r="C28" s="1" t="s">
        <v>96</v>
      </c>
      <c r="D28" s="8">
        <f>$AA$23/$AA$31</f>
        <v>19682.539682539682</v>
      </c>
      <c r="E28" s="8">
        <f>$AA$23/$AA$31</f>
        <v>19682.539682539682</v>
      </c>
      <c r="F28" s="8">
        <f>$AA$23/$AA$31</f>
        <v>19682.539682539682</v>
      </c>
      <c r="G28" s="8">
        <f>$AA$23/$AA$31</f>
        <v>19682.539682539682</v>
      </c>
      <c r="H28" s="8">
        <f>$AA$23/$AA$31</f>
        <v>19682.539682539682</v>
      </c>
      <c r="I28" s="8">
        <f>$AA$23/$AA$31</f>
        <v>19682.539682539682</v>
      </c>
      <c r="J28" s="8">
        <f>$AA$23/$AA$31</f>
        <v>19682.539682539682</v>
      </c>
      <c r="K28" s="8">
        <f>$AA$23/$AA$31</f>
        <v>19682.539682539682</v>
      </c>
      <c r="L28" s="8">
        <f>$AA$23/$AA$31</f>
        <v>19682.539682539682</v>
      </c>
      <c r="M28" s="196">
        <f>$AA$23/$AA$31</f>
        <v>19682.539682539682</v>
      </c>
      <c r="Z28" s="30" t="s">
        <v>230</v>
      </c>
      <c r="AA28" s="5">
        <v>72.408635310052205</v>
      </c>
      <c r="AB28" s="1" t="s">
        <v>231</v>
      </c>
      <c r="AC28" s="5">
        <v>31.25</v>
      </c>
      <c r="AD28" s="1" t="s">
        <v>232</v>
      </c>
    </row>
    <row r="29" spans="1:30" x14ac:dyDescent="0.25">
      <c r="A29" s="187" t="s">
        <v>233</v>
      </c>
      <c r="B29" s="188"/>
      <c r="C29" s="188"/>
      <c r="D29" s="188"/>
      <c r="E29" s="188"/>
      <c r="F29" s="188"/>
      <c r="G29" s="188"/>
      <c r="H29" s="188"/>
      <c r="I29" s="188"/>
      <c r="J29" s="188"/>
      <c r="K29" s="188"/>
      <c r="L29" s="188"/>
      <c r="M29" s="189"/>
      <c r="Z29" s="30" t="s">
        <v>234</v>
      </c>
      <c r="AA29" s="5">
        <v>33.713276263296621</v>
      </c>
      <c r="AB29" s="1" t="s">
        <v>231</v>
      </c>
      <c r="AC29" s="5">
        <v>15.4</v>
      </c>
      <c r="AD29" s="1" t="s">
        <v>232</v>
      </c>
    </row>
    <row r="30" spans="1:30" x14ac:dyDescent="0.25">
      <c r="A30" s="36" t="s">
        <v>25</v>
      </c>
      <c r="C30" s="1" t="s">
        <v>54</v>
      </c>
      <c r="D30" s="8">
        <f>D25*$AA$35</f>
        <v>6564.4000603614932</v>
      </c>
      <c r="E30" s="8">
        <f t="shared" ref="E30:M30" si="9">E25*$AA$35</f>
        <v>6564.4000603614932</v>
      </c>
      <c r="F30" s="8">
        <f t="shared" si="9"/>
        <v>6564.4000603614932</v>
      </c>
      <c r="G30" s="8">
        <f t="shared" si="9"/>
        <v>6564.4000603614932</v>
      </c>
      <c r="H30" s="8">
        <f t="shared" si="9"/>
        <v>6564.4000603614932</v>
      </c>
      <c r="I30" s="8">
        <f t="shared" si="9"/>
        <v>6564.4000603614932</v>
      </c>
      <c r="J30" s="8">
        <f t="shared" si="9"/>
        <v>6564.4000603614932</v>
      </c>
      <c r="K30" s="8">
        <f t="shared" si="9"/>
        <v>6564.4000603614932</v>
      </c>
      <c r="L30" s="8">
        <f t="shared" si="9"/>
        <v>6564.4000603614932</v>
      </c>
      <c r="M30" s="196">
        <f t="shared" si="9"/>
        <v>6564.4000603614932</v>
      </c>
      <c r="Z30" s="30" t="s">
        <v>235</v>
      </c>
      <c r="AA30" s="5">
        <v>22.102479873862517</v>
      </c>
      <c r="AB30" s="1" t="s">
        <v>231</v>
      </c>
      <c r="AC30" s="5">
        <v>7.5</v>
      </c>
      <c r="AD30" s="1" t="s">
        <v>232</v>
      </c>
    </row>
    <row r="31" spans="1:30" x14ac:dyDescent="0.25">
      <c r="A31" s="36" t="s">
        <v>27</v>
      </c>
      <c r="C31" s="1" t="s">
        <v>54</v>
      </c>
      <c r="D31" s="8">
        <f>D26*$AA$36</f>
        <v>56454.562147437246</v>
      </c>
      <c r="E31" s="8">
        <f t="shared" ref="E31:M31" si="10">E26*$AA$36</f>
        <v>56454.562147437246</v>
      </c>
      <c r="F31" s="8">
        <f t="shared" si="10"/>
        <v>56454.562147437246</v>
      </c>
      <c r="G31" s="8">
        <f t="shared" si="10"/>
        <v>56454.562147437246</v>
      </c>
      <c r="H31" s="8">
        <f t="shared" si="10"/>
        <v>56454.562147437246</v>
      </c>
      <c r="I31" s="8">
        <f t="shared" si="10"/>
        <v>56454.562147437246</v>
      </c>
      <c r="J31" s="8">
        <f t="shared" si="10"/>
        <v>56454.562147437246</v>
      </c>
      <c r="K31" s="8">
        <f t="shared" si="10"/>
        <v>56454.562147437246</v>
      </c>
      <c r="L31" s="8">
        <f t="shared" si="10"/>
        <v>56454.562147437246</v>
      </c>
      <c r="M31" s="196">
        <f t="shared" si="10"/>
        <v>56454.562147437246</v>
      </c>
      <c r="Z31" s="30" t="s">
        <v>236</v>
      </c>
      <c r="AA31" s="5">
        <v>3.15</v>
      </c>
      <c r="AB31" s="1" t="s">
        <v>231</v>
      </c>
      <c r="AC31" s="5">
        <v>1.5</v>
      </c>
      <c r="AD31" s="1" t="s">
        <v>232</v>
      </c>
    </row>
    <row r="32" spans="1:30" x14ac:dyDescent="0.25">
      <c r="A32" s="36" t="s">
        <v>26</v>
      </c>
      <c r="C32" s="1" t="s">
        <v>54</v>
      </c>
      <c r="D32" s="8">
        <f>D27*$AA$35</f>
        <v>39460.418241637948</v>
      </c>
      <c r="E32" s="8">
        <f t="shared" ref="E32:M32" si="11">E27*$AA$35</f>
        <v>39460.418241637948</v>
      </c>
      <c r="F32" s="8">
        <f t="shared" si="11"/>
        <v>39460.418241637948</v>
      </c>
      <c r="G32" s="8">
        <f t="shared" si="11"/>
        <v>39460.418241637948</v>
      </c>
      <c r="H32" s="8">
        <f t="shared" si="11"/>
        <v>39460.418241637948</v>
      </c>
      <c r="I32" s="8">
        <f t="shared" si="11"/>
        <v>39460.418241637948</v>
      </c>
      <c r="J32" s="8">
        <f t="shared" si="11"/>
        <v>39460.418241637948</v>
      </c>
      <c r="K32" s="8">
        <f t="shared" si="11"/>
        <v>39460.418241637948</v>
      </c>
      <c r="L32" s="8">
        <f t="shared" si="11"/>
        <v>39460.418241637948</v>
      </c>
      <c r="M32" s="196">
        <f t="shared" si="11"/>
        <v>39460.418241637948</v>
      </c>
    </row>
    <row r="33" spans="1:29" x14ac:dyDescent="0.25">
      <c r="A33" s="36" t="s">
        <v>32</v>
      </c>
      <c r="C33" s="1" t="s">
        <v>54</v>
      </c>
      <c r="D33" s="8">
        <f>D28*$AA$36</f>
        <v>1342693.6507936509</v>
      </c>
      <c r="E33" s="8">
        <f t="shared" ref="E33:M33" si="12">E28*$AA$36</f>
        <v>1342693.6507936509</v>
      </c>
      <c r="F33" s="8">
        <f t="shared" si="12"/>
        <v>1342693.6507936509</v>
      </c>
      <c r="G33" s="8">
        <f t="shared" si="12"/>
        <v>1342693.6507936509</v>
      </c>
      <c r="H33" s="8">
        <f t="shared" si="12"/>
        <v>1342693.6507936509</v>
      </c>
      <c r="I33" s="8">
        <f t="shared" si="12"/>
        <v>1342693.6507936509</v>
      </c>
      <c r="J33" s="8">
        <f t="shared" si="12"/>
        <v>1342693.6507936509</v>
      </c>
      <c r="K33" s="8">
        <f t="shared" si="12"/>
        <v>1342693.6507936509</v>
      </c>
      <c r="L33" s="8">
        <f t="shared" si="12"/>
        <v>1342693.6507936509</v>
      </c>
      <c r="M33" s="196">
        <f t="shared" si="12"/>
        <v>1342693.6507936509</v>
      </c>
      <c r="Z33" s="2" t="s">
        <v>237</v>
      </c>
    </row>
    <row r="34" spans="1:29" x14ac:dyDescent="0.25">
      <c r="A34" s="187" t="s">
        <v>238</v>
      </c>
      <c r="B34" s="188"/>
      <c r="C34" s="188"/>
      <c r="D34" s="188"/>
      <c r="E34" s="188"/>
      <c r="F34" s="188"/>
      <c r="G34" s="188"/>
      <c r="H34" s="188"/>
      <c r="I34" s="188"/>
      <c r="J34" s="188"/>
      <c r="K34" s="188"/>
      <c r="L34" s="188"/>
      <c r="M34" s="189"/>
      <c r="Z34" s="29" t="s">
        <v>30</v>
      </c>
      <c r="AA34" s="29" t="s">
        <v>239</v>
      </c>
    </row>
    <row r="35" spans="1:29" x14ac:dyDescent="0.25">
      <c r="A35" s="36" t="s">
        <v>25</v>
      </c>
      <c r="B35" s="185"/>
      <c r="C35" s="185" t="s">
        <v>54</v>
      </c>
      <c r="D35" s="197">
        <f>$AA$20*$AA$42</f>
        <v>2450</v>
      </c>
      <c r="E35" s="197">
        <f>$AA$20*$AA$42</f>
        <v>2450</v>
      </c>
      <c r="F35" s="197">
        <f>$AA$20*$AA$42</f>
        <v>2450</v>
      </c>
      <c r="G35" s="197">
        <f>$AA$20*$AA$42</f>
        <v>2450</v>
      </c>
      <c r="H35" s="197">
        <f>$AA$20*$AA$42</f>
        <v>2450</v>
      </c>
      <c r="I35" s="197">
        <f>$AA$20*$AA$42</f>
        <v>2450</v>
      </c>
      <c r="J35" s="197">
        <f>$AA$20*$AA$42</f>
        <v>2450</v>
      </c>
      <c r="K35" s="197">
        <f>$AA$20*$AA$42</f>
        <v>2450</v>
      </c>
      <c r="L35" s="197">
        <f>$AA$20*$AA$42</f>
        <v>2450</v>
      </c>
      <c r="M35" s="198">
        <f>$AA$20*$AA$42</f>
        <v>2450</v>
      </c>
      <c r="Z35" s="30" t="s">
        <v>8</v>
      </c>
      <c r="AA35" s="3">
        <v>75.447500000000005</v>
      </c>
      <c r="AB35" s="1" t="s">
        <v>240</v>
      </c>
    </row>
    <row r="36" spans="1:29" x14ac:dyDescent="0.25">
      <c r="A36" s="36" t="s">
        <v>27</v>
      </c>
      <c r="C36" s="1" t="s">
        <v>54</v>
      </c>
      <c r="D36" s="8">
        <f>$AA$21*$AA$43</f>
        <v>12945.37037037037</v>
      </c>
      <c r="E36" s="8">
        <f>$AA$21*$AA$43</f>
        <v>12945.37037037037</v>
      </c>
      <c r="F36" s="8">
        <f>$AA$21*$AA$43</f>
        <v>12945.37037037037</v>
      </c>
      <c r="G36" s="8">
        <f>$AA$21*$AA$43</f>
        <v>12945.37037037037</v>
      </c>
      <c r="H36" s="8">
        <f>$AA$21*$AA$43</f>
        <v>12945.37037037037</v>
      </c>
      <c r="I36" s="8">
        <f>$AA$21*$AA$43</f>
        <v>12945.37037037037</v>
      </c>
      <c r="J36" s="8">
        <f>$AA$21*$AA$43</f>
        <v>12945.37037037037</v>
      </c>
      <c r="K36" s="8">
        <f>$AA$21*$AA$43</f>
        <v>12945.37037037037</v>
      </c>
      <c r="L36" s="8">
        <f>$AA$21*$AA$43</f>
        <v>12945.37037037037</v>
      </c>
      <c r="M36" s="196">
        <f>$AA$21*$AA$43</f>
        <v>12945.37037037037</v>
      </c>
      <c r="Z36" s="30" t="s">
        <v>9</v>
      </c>
      <c r="AA36" s="3">
        <v>68.217500000000001</v>
      </c>
      <c r="AB36" s="1" t="s">
        <v>240</v>
      </c>
    </row>
    <row r="37" spans="1:29" x14ac:dyDescent="0.25">
      <c r="A37" s="36" t="s">
        <v>26</v>
      </c>
      <c r="C37" s="1" t="s">
        <v>54</v>
      </c>
      <c r="D37" s="8">
        <f>$AA$22*$AA$44</f>
        <v>7060.2298611111119</v>
      </c>
      <c r="E37" s="8">
        <f>$AA$22*$AA$44</f>
        <v>7060.2298611111119</v>
      </c>
      <c r="F37" s="8">
        <f>$AA$22*$AA$44</f>
        <v>7060.2298611111119</v>
      </c>
      <c r="G37" s="8">
        <f>$AA$22*$AA$44</f>
        <v>7060.2298611111119</v>
      </c>
      <c r="H37" s="8">
        <f>$AA$22*$AA$44</f>
        <v>7060.2298611111119</v>
      </c>
      <c r="I37" s="8">
        <f>$AA$22*$AA$44</f>
        <v>7060.2298611111119</v>
      </c>
      <c r="J37" s="8">
        <f>$AA$22*$AA$44</f>
        <v>7060.2298611111119</v>
      </c>
      <c r="K37" s="8">
        <f>$AA$22*$AA$44</f>
        <v>7060.2298611111119</v>
      </c>
      <c r="L37" s="8">
        <f>$AA$22*$AA$44</f>
        <v>7060.2298611111119</v>
      </c>
      <c r="M37" s="196">
        <f>$AA$22*$AA$44</f>
        <v>7060.2298611111119</v>
      </c>
      <c r="Z37" s="30" t="s">
        <v>11</v>
      </c>
      <c r="AA37" s="3">
        <v>6</v>
      </c>
      <c r="AB37" s="1" t="s">
        <v>51</v>
      </c>
    </row>
    <row r="38" spans="1:29" x14ac:dyDescent="0.25">
      <c r="A38" s="146" t="s">
        <v>32</v>
      </c>
      <c r="B38" s="199"/>
      <c r="C38" s="199" t="s">
        <v>54</v>
      </c>
      <c r="D38" s="200">
        <f>$AA$23*$AA$45</f>
        <v>682000</v>
      </c>
      <c r="E38" s="200">
        <f>$AA$23*$AA$45</f>
        <v>682000</v>
      </c>
      <c r="F38" s="200">
        <f>$AA$23*$AA$45</f>
        <v>682000</v>
      </c>
      <c r="G38" s="200">
        <f>$AA$23*$AA$45</f>
        <v>682000</v>
      </c>
      <c r="H38" s="200">
        <f>$AA$23*$AA$45</f>
        <v>682000</v>
      </c>
      <c r="I38" s="200">
        <f>$AA$23*$AA$45</f>
        <v>682000</v>
      </c>
      <c r="J38" s="200">
        <f>$AA$23*$AA$45</f>
        <v>682000</v>
      </c>
      <c r="K38" s="200">
        <f>$AA$23*$AA$45</f>
        <v>682000</v>
      </c>
      <c r="L38" s="200">
        <f>$AA$23*$AA$45</f>
        <v>682000</v>
      </c>
      <c r="M38" s="201">
        <f>$AA$23*$AA$45</f>
        <v>682000</v>
      </c>
      <c r="Z38" s="30" t="s">
        <v>241</v>
      </c>
      <c r="AA38" s="3">
        <f>AVERAGE(9,25)</f>
        <v>17</v>
      </c>
      <c r="AB38" s="1" t="s">
        <v>51</v>
      </c>
    </row>
    <row r="40" spans="1:29" x14ac:dyDescent="0.25">
      <c r="A40" s="202" t="s">
        <v>242</v>
      </c>
      <c r="B40" s="203"/>
      <c r="C40" s="204">
        <v>0.1</v>
      </c>
      <c r="D40" s="205">
        <f>1/((1+$C$40)^D18)</f>
        <v>0.90909090909090906</v>
      </c>
      <c r="E40" s="205">
        <f t="shared" ref="E40:M40" si="13">1/((1+$C$40)^E18)</f>
        <v>0.82644628099173545</v>
      </c>
      <c r="F40" s="205">
        <f t="shared" si="13"/>
        <v>0.75131480090157754</v>
      </c>
      <c r="G40" s="205">
        <f t="shared" si="13"/>
        <v>0.68301345536507052</v>
      </c>
      <c r="H40" s="205">
        <f t="shared" si="13"/>
        <v>0.62092132305915493</v>
      </c>
      <c r="I40" s="205">
        <f t="shared" si="13"/>
        <v>0.56447393005377722</v>
      </c>
      <c r="J40" s="205">
        <f t="shared" si="13"/>
        <v>0.51315811823070645</v>
      </c>
      <c r="K40" s="205">
        <f t="shared" si="13"/>
        <v>0.46650738020973315</v>
      </c>
      <c r="L40" s="205">
        <f t="shared" si="13"/>
        <v>0.42409761837248466</v>
      </c>
      <c r="M40" s="206">
        <f t="shared" si="13"/>
        <v>0.38554328942953148</v>
      </c>
      <c r="Z40" s="2" t="s">
        <v>243</v>
      </c>
    </row>
    <row r="41" spans="1:29" x14ac:dyDescent="0.25">
      <c r="Z41" s="29" t="s">
        <v>30</v>
      </c>
      <c r="AA41" s="29" t="s">
        <v>222</v>
      </c>
      <c r="AB41" s="29" t="s">
        <v>229</v>
      </c>
    </row>
    <row r="42" spans="1:29" x14ac:dyDescent="0.25">
      <c r="A42" s="184" t="s">
        <v>229</v>
      </c>
      <c r="B42" s="185"/>
      <c r="C42" s="186" t="s">
        <v>223</v>
      </c>
      <c r="D42" s="186">
        <v>1</v>
      </c>
      <c r="E42" s="186">
        <v>2</v>
      </c>
      <c r="F42" s="186">
        <v>3</v>
      </c>
      <c r="G42" s="186">
        <v>4</v>
      </c>
      <c r="H42" s="186">
        <v>5</v>
      </c>
      <c r="I42" s="186">
        <v>6</v>
      </c>
      <c r="J42" s="186">
        <v>7</v>
      </c>
      <c r="K42" s="186">
        <v>8</v>
      </c>
      <c r="L42" s="186">
        <v>9</v>
      </c>
      <c r="M42" s="186">
        <v>10</v>
      </c>
      <c r="Z42" s="30" t="s">
        <v>25</v>
      </c>
      <c r="AA42" s="5">
        <f>14000/36000</f>
        <v>0.3888888888888889</v>
      </c>
      <c r="AB42" s="5">
        <f>3000/36000</f>
        <v>8.3333333333333329E-2</v>
      </c>
    </row>
    <row r="43" spans="1:29" x14ac:dyDescent="0.25">
      <c r="A43" s="190" t="s">
        <v>224</v>
      </c>
      <c r="B43" s="191"/>
      <c r="C43" s="191"/>
      <c r="D43" s="191"/>
      <c r="E43" s="191"/>
      <c r="F43" s="191"/>
      <c r="G43" s="191"/>
      <c r="H43" s="191"/>
      <c r="I43" s="191"/>
      <c r="J43" s="191"/>
      <c r="K43" s="191"/>
      <c r="L43" s="191"/>
      <c r="M43" s="192"/>
      <c r="Z43" s="30" t="s">
        <v>27</v>
      </c>
      <c r="AA43" s="5">
        <f>22550/48600</f>
        <v>0.46399176954732513</v>
      </c>
      <c r="AB43" s="5">
        <f>AB42</f>
        <v>8.3333333333333329E-2</v>
      </c>
    </row>
    <row r="44" spans="1:29" x14ac:dyDescent="0.25">
      <c r="A44" s="195" t="s">
        <v>25</v>
      </c>
      <c r="B44" s="8"/>
      <c r="C44" s="1" t="s">
        <v>54</v>
      </c>
      <c r="M44" s="194"/>
      <c r="Z44" s="30" t="s">
        <v>26</v>
      </c>
      <c r="AA44" s="5">
        <f>(15179+20000)/(960*12*5)</f>
        <v>0.61074652777777783</v>
      </c>
      <c r="AB44" s="5">
        <f>28000/(960*12*5)</f>
        <v>0.4861111111111111</v>
      </c>
    </row>
    <row r="45" spans="1:29" x14ac:dyDescent="0.25">
      <c r="A45" s="51" t="s">
        <v>27</v>
      </c>
      <c r="B45" s="8"/>
      <c r="C45" s="1" t="s">
        <v>54</v>
      </c>
      <c r="M45" s="194"/>
      <c r="Z45" s="30" t="s">
        <v>32</v>
      </c>
      <c r="AA45" s="5">
        <v>11</v>
      </c>
      <c r="AB45" s="5">
        <v>6</v>
      </c>
      <c r="AC45" s="212"/>
    </row>
    <row r="46" spans="1:29" x14ac:dyDescent="0.25">
      <c r="A46" s="51" t="s">
        <v>26</v>
      </c>
      <c r="B46" s="8"/>
      <c r="C46" s="1" t="s">
        <v>54</v>
      </c>
      <c r="M46" s="194"/>
    </row>
    <row r="47" spans="1:29" x14ac:dyDescent="0.25">
      <c r="A47" s="51" t="s">
        <v>32</v>
      </c>
      <c r="B47" s="8"/>
      <c r="C47" s="1" t="s">
        <v>54</v>
      </c>
      <c r="M47" s="194"/>
    </row>
    <row r="48" spans="1:29" x14ac:dyDescent="0.25">
      <c r="A48" s="190" t="s">
        <v>225</v>
      </c>
      <c r="B48" s="191"/>
      <c r="C48" s="191"/>
      <c r="D48" s="191"/>
      <c r="E48" s="191"/>
      <c r="F48" s="191"/>
      <c r="G48" s="191"/>
      <c r="H48" s="191"/>
      <c r="I48" s="191"/>
      <c r="J48" s="191"/>
      <c r="K48" s="191"/>
      <c r="L48" s="191"/>
      <c r="M48" s="192"/>
    </row>
    <row r="49" spans="1:13" x14ac:dyDescent="0.25">
      <c r="A49" s="51" t="s">
        <v>25</v>
      </c>
      <c r="C49" s="1" t="s">
        <v>226</v>
      </c>
      <c r="D49" s="8">
        <f>$AA$20/$AC$28</f>
        <v>201.6</v>
      </c>
      <c r="E49" s="8">
        <f>$AA$20/$AC$28</f>
        <v>201.6</v>
      </c>
      <c r="F49" s="8">
        <f>$AA$20/$AC$28</f>
        <v>201.6</v>
      </c>
      <c r="G49" s="8">
        <f>$AA$20/$AC$28</f>
        <v>201.6</v>
      </c>
      <c r="H49" s="8">
        <f>$AA$20/$AC$28</f>
        <v>201.6</v>
      </c>
      <c r="I49" s="8">
        <f>$AA$20/$AC$28</f>
        <v>201.6</v>
      </c>
      <c r="J49" s="8">
        <f>$AA$20/$AC$28</f>
        <v>201.6</v>
      </c>
      <c r="K49" s="8">
        <f>$AA$20/$AC$28</f>
        <v>201.6</v>
      </c>
      <c r="L49" s="8">
        <f>$AA$20/$AC$28</f>
        <v>201.6</v>
      </c>
      <c r="M49" s="196">
        <f>$AA$20/$AC$28</f>
        <v>201.6</v>
      </c>
    </row>
    <row r="50" spans="1:13" x14ac:dyDescent="0.25">
      <c r="A50" s="51" t="s">
        <v>27</v>
      </c>
      <c r="C50" s="1" t="s">
        <v>226</v>
      </c>
      <c r="D50" s="8">
        <f>$AA$21/$AC$29</f>
        <v>1811.6883116883116</v>
      </c>
      <c r="E50" s="8">
        <f>$AA$21/$AC$29</f>
        <v>1811.6883116883116</v>
      </c>
      <c r="F50" s="8">
        <f>$AA$21/$AC$29</f>
        <v>1811.6883116883116</v>
      </c>
      <c r="G50" s="8">
        <f>$AA$21/$AC$29</f>
        <v>1811.6883116883116</v>
      </c>
      <c r="H50" s="8">
        <f>$AA$21/$AC$29</f>
        <v>1811.6883116883116</v>
      </c>
      <c r="I50" s="8">
        <f>$AA$21/$AC$29</f>
        <v>1811.6883116883116</v>
      </c>
      <c r="J50" s="8">
        <f>$AA$21/$AC$29</f>
        <v>1811.6883116883116</v>
      </c>
      <c r="K50" s="8">
        <f>$AA$21/$AC$29</f>
        <v>1811.6883116883116</v>
      </c>
      <c r="L50" s="8">
        <f>$AA$21/$AC$29</f>
        <v>1811.6883116883116</v>
      </c>
      <c r="M50" s="196">
        <f>$AA$21/$AC$29</f>
        <v>1811.6883116883116</v>
      </c>
    </row>
    <row r="51" spans="1:13" x14ac:dyDescent="0.25">
      <c r="A51" s="51" t="s">
        <v>26</v>
      </c>
      <c r="C51" s="1" t="s">
        <v>226</v>
      </c>
      <c r="D51" s="8">
        <f>$AA$22/$AC$30</f>
        <v>1541.3333333333333</v>
      </c>
      <c r="E51" s="8">
        <f>$AA$22/$AC$30</f>
        <v>1541.3333333333333</v>
      </c>
      <c r="F51" s="8">
        <f>$AA$22/$AC$30</f>
        <v>1541.3333333333333</v>
      </c>
      <c r="G51" s="8">
        <f>$AA$22/$AC$30</f>
        <v>1541.3333333333333</v>
      </c>
      <c r="H51" s="8">
        <f>$AA$22/$AC$30</f>
        <v>1541.3333333333333</v>
      </c>
      <c r="I51" s="8">
        <f>$AA$22/$AC$30</f>
        <v>1541.3333333333333</v>
      </c>
      <c r="J51" s="8">
        <f>$AA$22/$AC$30</f>
        <v>1541.3333333333333</v>
      </c>
      <c r="K51" s="8">
        <f>$AA$22/$AC$30</f>
        <v>1541.3333333333333</v>
      </c>
      <c r="L51" s="8">
        <f>$AA$22/$AC$30</f>
        <v>1541.3333333333333</v>
      </c>
      <c r="M51" s="196">
        <f>$AA$22/$AC$30</f>
        <v>1541.3333333333333</v>
      </c>
    </row>
    <row r="52" spans="1:13" x14ac:dyDescent="0.25">
      <c r="A52" s="51" t="s">
        <v>32</v>
      </c>
      <c r="C52" s="1" t="s">
        <v>226</v>
      </c>
      <c r="D52" s="8">
        <f>$AA$23/$AC$31</f>
        <v>41333.333333333336</v>
      </c>
      <c r="E52" s="8">
        <f>$AA$23/$AC$31</f>
        <v>41333.333333333336</v>
      </c>
      <c r="F52" s="8">
        <f>$AA$23/$AC$31</f>
        <v>41333.333333333336</v>
      </c>
      <c r="G52" s="8">
        <f>$AA$23/$AC$31</f>
        <v>41333.333333333336</v>
      </c>
      <c r="H52" s="8">
        <f>$AA$23/$AC$31</f>
        <v>41333.333333333336</v>
      </c>
      <c r="I52" s="8">
        <f>$AA$23/$AC$31</f>
        <v>41333.333333333336</v>
      </c>
      <c r="J52" s="8">
        <f>$AA$23/$AC$31</f>
        <v>41333.333333333336</v>
      </c>
      <c r="K52" s="8">
        <f>$AA$23/$AC$31</f>
        <v>41333.333333333336</v>
      </c>
      <c r="L52" s="8">
        <f>$AA$23/$AC$31</f>
        <v>41333.333333333336</v>
      </c>
      <c r="M52" s="196">
        <f>$AA$23/$AC$31</f>
        <v>41333.333333333336</v>
      </c>
    </row>
    <row r="53" spans="1:13" x14ac:dyDescent="0.25">
      <c r="A53" s="190" t="s">
        <v>233</v>
      </c>
      <c r="B53" s="191"/>
      <c r="C53" s="191"/>
      <c r="D53" s="191"/>
      <c r="E53" s="191"/>
      <c r="F53" s="191"/>
      <c r="G53" s="191"/>
      <c r="H53" s="191"/>
      <c r="I53" s="191"/>
      <c r="J53" s="191"/>
      <c r="K53" s="191"/>
      <c r="L53" s="191"/>
      <c r="M53" s="192"/>
    </row>
    <row r="54" spans="1:13" x14ac:dyDescent="0.25">
      <c r="A54" s="51" t="s">
        <v>25</v>
      </c>
      <c r="C54" s="1" t="s">
        <v>54</v>
      </c>
      <c r="D54" s="8">
        <f>D49*$AA$37</f>
        <v>1209.5999999999999</v>
      </c>
      <c r="E54" s="8">
        <f t="shared" ref="E54:M54" si="14">E49*$AA$37</f>
        <v>1209.5999999999999</v>
      </c>
      <c r="F54" s="8">
        <f t="shared" si="14"/>
        <v>1209.5999999999999</v>
      </c>
      <c r="G54" s="8">
        <f t="shared" si="14"/>
        <v>1209.5999999999999</v>
      </c>
      <c r="H54" s="8">
        <f t="shared" si="14"/>
        <v>1209.5999999999999</v>
      </c>
      <c r="I54" s="8">
        <f t="shared" si="14"/>
        <v>1209.5999999999999</v>
      </c>
      <c r="J54" s="8">
        <f t="shared" si="14"/>
        <v>1209.5999999999999</v>
      </c>
      <c r="K54" s="8">
        <f t="shared" si="14"/>
        <v>1209.5999999999999</v>
      </c>
      <c r="L54" s="8">
        <f t="shared" si="14"/>
        <v>1209.5999999999999</v>
      </c>
      <c r="M54" s="196">
        <f t="shared" si="14"/>
        <v>1209.5999999999999</v>
      </c>
    </row>
    <row r="55" spans="1:13" x14ac:dyDescent="0.25">
      <c r="A55" s="51" t="s">
        <v>27</v>
      </c>
      <c r="C55" s="1" t="s">
        <v>54</v>
      </c>
      <c r="D55" s="8">
        <f>D50*$AA$38</f>
        <v>30798.701298701297</v>
      </c>
      <c r="E55" s="8">
        <f t="shared" ref="E55:M55" si="15">E50*$AA$38</f>
        <v>30798.701298701297</v>
      </c>
      <c r="F55" s="8">
        <f t="shared" si="15"/>
        <v>30798.701298701297</v>
      </c>
      <c r="G55" s="8">
        <f t="shared" si="15"/>
        <v>30798.701298701297</v>
      </c>
      <c r="H55" s="8">
        <f t="shared" si="15"/>
        <v>30798.701298701297</v>
      </c>
      <c r="I55" s="8">
        <f t="shared" si="15"/>
        <v>30798.701298701297</v>
      </c>
      <c r="J55" s="8">
        <f t="shared" si="15"/>
        <v>30798.701298701297</v>
      </c>
      <c r="K55" s="8">
        <f t="shared" si="15"/>
        <v>30798.701298701297</v>
      </c>
      <c r="L55" s="8">
        <f t="shared" si="15"/>
        <v>30798.701298701297</v>
      </c>
      <c r="M55" s="196">
        <f t="shared" si="15"/>
        <v>30798.701298701297</v>
      </c>
    </row>
    <row r="56" spans="1:13" x14ac:dyDescent="0.25">
      <c r="A56" s="51" t="s">
        <v>26</v>
      </c>
      <c r="C56" s="1" t="s">
        <v>54</v>
      </c>
      <c r="D56" s="8">
        <f>D51*$AA$37</f>
        <v>9248</v>
      </c>
      <c r="E56" s="8">
        <f t="shared" ref="E56:M56" si="16">E51*$AA$37</f>
        <v>9248</v>
      </c>
      <c r="F56" s="8">
        <f t="shared" si="16"/>
        <v>9248</v>
      </c>
      <c r="G56" s="8">
        <f t="shared" si="16"/>
        <v>9248</v>
      </c>
      <c r="H56" s="8">
        <f t="shared" si="16"/>
        <v>9248</v>
      </c>
      <c r="I56" s="8">
        <f t="shared" si="16"/>
        <v>9248</v>
      </c>
      <c r="J56" s="8">
        <f t="shared" si="16"/>
        <v>9248</v>
      </c>
      <c r="K56" s="8">
        <f t="shared" si="16"/>
        <v>9248</v>
      </c>
      <c r="L56" s="8">
        <f t="shared" si="16"/>
        <v>9248</v>
      </c>
      <c r="M56" s="196">
        <f t="shared" si="16"/>
        <v>9248</v>
      </c>
    </row>
    <row r="57" spans="1:13" x14ac:dyDescent="0.25">
      <c r="A57" s="51" t="s">
        <v>32</v>
      </c>
      <c r="C57" s="1" t="s">
        <v>54</v>
      </c>
      <c r="D57" s="8">
        <f>D52*$AA$38</f>
        <v>702666.66666666674</v>
      </c>
      <c r="E57" s="8">
        <f t="shared" ref="E57:M57" si="17">E52*$AA$38</f>
        <v>702666.66666666674</v>
      </c>
      <c r="F57" s="8">
        <f t="shared" si="17"/>
        <v>702666.66666666674</v>
      </c>
      <c r="G57" s="8">
        <f t="shared" si="17"/>
        <v>702666.66666666674</v>
      </c>
      <c r="H57" s="8">
        <f t="shared" si="17"/>
        <v>702666.66666666674</v>
      </c>
      <c r="I57" s="8">
        <f t="shared" si="17"/>
        <v>702666.66666666674</v>
      </c>
      <c r="J57" s="8">
        <f t="shared" si="17"/>
        <v>702666.66666666674</v>
      </c>
      <c r="K57" s="8">
        <f t="shared" si="17"/>
        <v>702666.66666666674</v>
      </c>
      <c r="L57" s="8">
        <f t="shared" si="17"/>
        <v>702666.66666666674</v>
      </c>
      <c r="M57" s="196">
        <f t="shared" si="17"/>
        <v>702666.66666666674</v>
      </c>
    </row>
    <row r="58" spans="1:13" x14ac:dyDescent="0.25">
      <c r="A58" s="190" t="s">
        <v>238</v>
      </c>
      <c r="B58" s="191"/>
      <c r="C58" s="191"/>
      <c r="D58" s="191"/>
      <c r="E58" s="191"/>
      <c r="F58" s="191"/>
      <c r="G58" s="191"/>
      <c r="H58" s="191"/>
      <c r="I58" s="191"/>
      <c r="J58" s="191"/>
      <c r="K58" s="191"/>
      <c r="L58" s="191"/>
      <c r="M58" s="192"/>
    </row>
    <row r="59" spans="1:13" x14ac:dyDescent="0.25">
      <c r="A59" s="51" t="s">
        <v>25</v>
      </c>
      <c r="B59" s="185"/>
      <c r="C59" s="185" t="s">
        <v>54</v>
      </c>
      <c r="D59" s="197">
        <f>$AA$20*$AB$42</f>
        <v>525</v>
      </c>
      <c r="E59" s="197">
        <f>$AA$20*$AB$42</f>
        <v>525</v>
      </c>
      <c r="F59" s="197">
        <f>$AA$20*$AB$42</f>
        <v>525</v>
      </c>
      <c r="G59" s="197">
        <f>$AA$20*$AB$42</f>
        <v>525</v>
      </c>
      <c r="H59" s="197">
        <f>$AA$20*$AB$42</f>
        <v>525</v>
      </c>
      <c r="I59" s="197">
        <f>$AA$20*$AB$42</f>
        <v>525</v>
      </c>
      <c r="J59" s="197">
        <f>$AA$20*$AB$42</f>
        <v>525</v>
      </c>
      <c r="K59" s="197">
        <f>$AA$20*$AB$42</f>
        <v>525</v>
      </c>
      <c r="L59" s="197">
        <f>$AA$20*$AB$42</f>
        <v>525</v>
      </c>
      <c r="M59" s="198">
        <f>$AA$20*$AB$42</f>
        <v>525</v>
      </c>
    </row>
    <row r="60" spans="1:13" x14ac:dyDescent="0.25">
      <c r="A60" s="51" t="s">
        <v>27</v>
      </c>
      <c r="C60" s="1" t="s">
        <v>54</v>
      </c>
      <c r="D60" s="8">
        <f>$AA$21*$AA$43</f>
        <v>12945.37037037037</v>
      </c>
      <c r="E60" s="8">
        <f>$AA$21*$AA$43</f>
        <v>12945.37037037037</v>
      </c>
      <c r="F60" s="8">
        <f>$AA$21*$AA$43</f>
        <v>12945.37037037037</v>
      </c>
      <c r="G60" s="8">
        <f>$AA$21*$AA$43</f>
        <v>12945.37037037037</v>
      </c>
      <c r="H60" s="8">
        <f>$AA$21*$AA$43</f>
        <v>12945.37037037037</v>
      </c>
      <c r="I60" s="8">
        <f>$AA$21*$AA$43</f>
        <v>12945.37037037037</v>
      </c>
      <c r="J60" s="8">
        <f>$AA$21*$AA$43</f>
        <v>12945.37037037037</v>
      </c>
      <c r="K60" s="8">
        <f>$AA$21*$AA$43</f>
        <v>12945.37037037037</v>
      </c>
      <c r="L60" s="8">
        <f>$AA$21*$AA$43</f>
        <v>12945.37037037037</v>
      </c>
      <c r="M60" s="196">
        <f>$AA$21*$AA$43</f>
        <v>12945.37037037037</v>
      </c>
    </row>
    <row r="61" spans="1:13" x14ac:dyDescent="0.25">
      <c r="A61" s="51" t="s">
        <v>26</v>
      </c>
      <c r="C61" s="1" t="s">
        <v>54</v>
      </c>
      <c r="D61" s="8">
        <f>$AA$22*$AA$44</f>
        <v>7060.2298611111119</v>
      </c>
      <c r="E61" s="8">
        <f>$AA$22*$AA$44</f>
        <v>7060.2298611111119</v>
      </c>
      <c r="F61" s="8">
        <f>$AA$22*$AA$44</f>
        <v>7060.2298611111119</v>
      </c>
      <c r="G61" s="8">
        <f>$AA$22*$AA$44</f>
        <v>7060.2298611111119</v>
      </c>
      <c r="H61" s="8">
        <f>$AA$22*$AA$44</f>
        <v>7060.2298611111119</v>
      </c>
      <c r="I61" s="8">
        <f>$AA$22*$AA$44</f>
        <v>7060.2298611111119</v>
      </c>
      <c r="J61" s="8">
        <f>$AA$22*$AA$44</f>
        <v>7060.2298611111119</v>
      </c>
      <c r="K61" s="8">
        <f>$AA$22*$AA$44</f>
        <v>7060.2298611111119</v>
      </c>
      <c r="L61" s="8">
        <f>$AA$22*$AA$44</f>
        <v>7060.2298611111119</v>
      </c>
      <c r="M61" s="196">
        <f>$AA$22*$AA$44</f>
        <v>7060.2298611111119</v>
      </c>
    </row>
    <row r="62" spans="1:13" x14ac:dyDescent="0.25">
      <c r="A62" s="51" t="s">
        <v>32</v>
      </c>
      <c r="B62" s="199"/>
      <c r="C62" s="199" t="s">
        <v>54</v>
      </c>
      <c r="D62" s="200">
        <f>$AA$23*$AA$45</f>
        <v>682000</v>
      </c>
      <c r="E62" s="200">
        <f>$AA$23*$AA$45</f>
        <v>682000</v>
      </c>
      <c r="F62" s="200">
        <f>$AA$23*$AA$45</f>
        <v>682000</v>
      </c>
      <c r="G62" s="200">
        <f>$AA$23*$AA$45</f>
        <v>682000</v>
      </c>
      <c r="H62" s="200">
        <f>$AA$23*$AA$45</f>
        <v>682000</v>
      </c>
      <c r="I62" s="200">
        <f>$AA$23*$AA$45</f>
        <v>682000</v>
      </c>
      <c r="J62" s="200">
        <f>$AA$23*$AA$45</f>
        <v>682000</v>
      </c>
      <c r="K62" s="200">
        <f>$AA$23*$AA$45</f>
        <v>682000</v>
      </c>
      <c r="L62" s="200">
        <f>$AA$23*$AA$45</f>
        <v>682000</v>
      </c>
      <c r="M62" s="201">
        <f>$AA$23*$AA$45</f>
        <v>682000</v>
      </c>
    </row>
    <row r="64" spans="1:13" x14ac:dyDescent="0.25">
      <c r="A64" s="207" t="s">
        <v>242</v>
      </c>
      <c r="B64" s="208"/>
      <c r="C64" s="209">
        <v>0.1</v>
      </c>
      <c r="D64" s="210">
        <f>1/((1+$C$40)^D42)</f>
        <v>0.90909090909090906</v>
      </c>
      <c r="E64" s="210">
        <f t="shared" ref="E64:M64" si="18">1/((1+$C$40)^E42)</f>
        <v>0.82644628099173545</v>
      </c>
      <c r="F64" s="210">
        <f t="shared" si="18"/>
        <v>0.75131480090157754</v>
      </c>
      <c r="G64" s="210">
        <f t="shared" si="18"/>
        <v>0.68301345536507052</v>
      </c>
      <c r="H64" s="210">
        <f t="shared" si="18"/>
        <v>0.62092132305915493</v>
      </c>
      <c r="I64" s="210">
        <f t="shared" si="18"/>
        <v>0.56447393005377722</v>
      </c>
      <c r="J64" s="210">
        <f t="shared" si="18"/>
        <v>0.51315811823070645</v>
      </c>
      <c r="K64" s="210">
        <f t="shared" si="18"/>
        <v>0.46650738020973315</v>
      </c>
      <c r="L64" s="210">
        <f t="shared" si="18"/>
        <v>0.42409761837248466</v>
      </c>
      <c r="M64" s="211">
        <f t="shared" si="18"/>
        <v>0.38554328942953148</v>
      </c>
    </row>
  </sheetData>
  <sheetProtection algorithmName="SHA-512" hashValue="o35f4uEMWARVVdr0Kvb8GWb6PIPnD+rX9wfXYiUn6VHdDzbR0AWANk3mjSd38IQatemdf7udY9uJdgqvgAhmtQ==" saltValue="NXPe/c443BwXSFCkQ6vvYw==" spinCount="100000" sheet="1" objects="1" scenarios="1" selectLockedCells="1" selectUnlockedCells="1"/>
  <mergeCells count="12">
    <mergeCell ref="A34:M34"/>
    <mergeCell ref="A58:M58"/>
    <mergeCell ref="Q10:Q12"/>
    <mergeCell ref="Q20:Q23"/>
    <mergeCell ref="T20:T23"/>
    <mergeCell ref="P1:S1"/>
    <mergeCell ref="A19:M19"/>
    <mergeCell ref="A43:M43"/>
    <mergeCell ref="A24:M24"/>
    <mergeCell ref="A48:M48"/>
    <mergeCell ref="A29:M29"/>
    <mergeCell ref="A53:M53"/>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0A469-017F-4B27-9820-487CF20614CC}">
  <sheetPr>
    <tabColor theme="3" tint="0.59999389629810485"/>
  </sheetPr>
  <dimension ref="B2:M50"/>
  <sheetViews>
    <sheetView zoomScale="80" zoomScaleNormal="80" workbookViewId="0"/>
  </sheetViews>
  <sheetFormatPr defaultRowHeight="15" x14ac:dyDescent="0.25"/>
  <cols>
    <col min="1" max="1" width="9.140625" style="1"/>
    <col min="2" max="2" width="17" style="1" customWidth="1"/>
    <col min="3" max="13" width="13.140625" style="1" customWidth="1"/>
    <col min="14" max="16384" width="9.140625" style="1"/>
  </cols>
  <sheetData>
    <row r="2" spans="2:13" x14ac:dyDescent="0.25">
      <c r="B2" s="2" t="s">
        <v>22</v>
      </c>
    </row>
    <row r="3" spans="2:13" x14ac:dyDescent="0.25">
      <c r="B3" s="150" t="s">
        <v>21</v>
      </c>
      <c r="C3" s="151" t="s">
        <v>0</v>
      </c>
      <c r="D3" s="151"/>
      <c r="E3" s="151" t="s">
        <v>3</v>
      </c>
      <c r="F3" s="151"/>
      <c r="G3" s="151" t="s">
        <v>1</v>
      </c>
      <c r="H3" s="151"/>
      <c r="I3" s="151" t="s">
        <v>2</v>
      </c>
      <c r="J3" s="151"/>
      <c r="K3" s="151" t="s">
        <v>4</v>
      </c>
      <c r="L3" s="151"/>
      <c r="M3" s="150" t="s">
        <v>7</v>
      </c>
    </row>
    <row r="4" spans="2:13" x14ac:dyDescent="0.25">
      <c r="B4" s="150"/>
      <c r="C4" s="4" t="s">
        <v>5</v>
      </c>
      <c r="D4" s="4" t="s">
        <v>6</v>
      </c>
      <c r="E4" s="4" t="s">
        <v>5</v>
      </c>
      <c r="F4" s="4" t="s">
        <v>6</v>
      </c>
      <c r="G4" s="4" t="s">
        <v>5</v>
      </c>
      <c r="H4" s="4" t="s">
        <v>6</v>
      </c>
      <c r="I4" s="4" t="s">
        <v>5</v>
      </c>
      <c r="J4" s="4" t="s">
        <v>6</v>
      </c>
      <c r="K4" s="4" t="s">
        <v>5</v>
      </c>
      <c r="L4" s="4" t="s">
        <v>6</v>
      </c>
      <c r="M4" s="150"/>
    </row>
    <row r="5" spans="2:13" x14ac:dyDescent="0.25">
      <c r="B5" s="11" t="s">
        <v>23</v>
      </c>
      <c r="C5" s="8">
        <v>17420568.68632431</v>
      </c>
      <c r="D5" s="8">
        <v>24422.988344536381</v>
      </c>
      <c r="E5" s="8">
        <v>577326.61483199999</v>
      </c>
      <c r="F5" s="8">
        <v>2473.8151680000005</v>
      </c>
      <c r="G5" s="8">
        <v>2833166.8859649389</v>
      </c>
      <c r="H5" s="8">
        <v>2044.1040350616338</v>
      </c>
      <c r="I5" s="8">
        <v>805704.10130942869</v>
      </c>
      <c r="J5" s="8">
        <v>0</v>
      </c>
      <c r="K5" s="8">
        <v>179828.53242687139</v>
      </c>
      <c r="L5" s="8">
        <v>0</v>
      </c>
      <c r="M5" s="15">
        <f t="shared" ref="M5:M12" si="0">SUM(C5:L5)</f>
        <v>21845535.728405144</v>
      </c>
    </row>
    <row r="6" spans="2:13" x14ac:dyDescent="0.25">
      <c r="B6" s="12" t="s">
        <v>13</v>
      </c>
      <c r="C6" s="8">
        <v>34486028.443696767</v>
      </c>
      <c r="D6" s="8">
        <v>1815054.1286156194</v>
      </c>
      <c r="E6" s="8">
        <v>1615252.0168208824</v>
      </c>
      <c r="F6" s="8">
        <v>85013.264043204355</v>
      </c>
      <c r="G6" s="8">
        <v>9204246.589782767</v>
      </c>
      <c r="H6" s="8">
        <v>92972.187775583516</v>
      </c>
      <c r="I6" s="8">
        <v>3443557.4891582616</v>
      </c>
      <c r="J6" s="8">
        <v>181239.86785043485</v>
      </c>
      <c r="K6" s="8">
        <v>336652.52561108914</v>
      </c>
      <c r="L6" s="8">
        <v>3400.5305617281738</v>
      </c>
      <c r="M6" s="16">
        <f t="shared" si="0"/>
        <v>51263417.043916345</v>
      </c>
    </row>
    <row r="7" spans="2:13" x14ac:dyDescent="0.25">
      <c r="B7" s="13" t="s">
        <v>14</v>
      </c>
      <c r="C7" s="9">
        <v>23595703.672003049</v>
      </c>
      <c r="D7" s="9">
        <v>12705378.900309334</v>
      </c>
      <c r="E7" s="9">
        <v>1105172.4325616567</v>
      </c>
      <c r="F7" s="9">
        <v>595092.84830243036</v>
      </c>
      <c r="G7" s="9">
        <v>8119341.6591528328</v>
      </c>
      <c r="H7" s="9">
        <v>1177877.1184055186</v>
      </c>
      <c r="I7" s="9">
        <v>2718598.0177565226</v>
      </c>
      <c r="J7" s="9">
        <v>906199.33925217413</v>
      </c>
      <c r="K7" s="9">
        <v>238037.13932097211</v>
      </c>
      <c r="L7" s="9">
        <v>102015.91685184521</v>
      </c>
      <c r="M7" s="17">
        <f t="shared" si="0"/>
        <v>51263417.043916345</v>
      </c>
    </row>
    <row r="8" spans="2:13" x14ac:dyDescent="0.25">
      <c r="B8" s="12" t="s">
        <v>15</v>
      </c>
      <c r="C8" s="8">
        <v>14962033.629053256</v>
      </c>
      <c r="D8" s="8">
        <v>787475.45416069776</v>
      </c>
      <c r="E8" s="8">
        <v>1434543.1207609647</v>
      </c>
      <c r="F8" s="8">
        <v>75502.269513734995</v>
      </c>
      <c r="G8" s="8">
        <v>3539019.7561240057</v>
      </c>
      <c r="H8" s="8">
        <v>35747.674304282882</v>
      </c>
      <c r="I8" s="8">
        <v>2467124.4325998132</v>
      </c>
      <c r="J8" s="8">
        <v>129848.65434735861</v>
      </c>
      <c r="K8" s="8">
        <v>507228.20402939408</v>
      </c>
      <c r="L8" s="8">
        <v>5123.5172124181217</v>
      </c>
      <c r="M8" s="16">
        <f t="shared" si="0"/>
        <v>23943646.712105922</v>
      </c>
    </row>
    <row r="9" spans="2:13" x14ac:dyDescent="0.25">
      <c r="B9" s="13" t="s">
        <v>17</v>
      </c>
      <c r="C9" s="9">
        <v>10237180.904089071</v>
      </c>
      <c r="D9" s="9">
        <v>5512328.1791248843</v>
      </c>
      <c r="E9" s="9">
        <v>981529.5036785549</v>
      </c>
      <c r="F9" s="9">
        <v>528515.88659614488</v>
      </c>
      <c r="G9" s="9">
        <v>3121875.3494022493</v>
      </c>
      <c r="H9" s="9">
        <v>452892.08102603949</v>
      </c>
      <c r="I9" s="9">
        <v>1947729.815210379</v>
      </c>
      <c r="J9" s="9">
        <v>649243.27173679299</v>
      </c>
      <c r="K9" s="9">
        <v>384263.79093135917</v>
      </c>
      <c r="L9" s="9">
        <v>128087.93031045306</v>
      </c>
      <c r="M9" s="17">
        <f t="shared" si="0"/>
        <v>23943646.71210593</v>
      </c>
    </row>
    <row r="10" spans="2:13" x14ac:dyDescent="0.25">
      <c r="B10" s="12" t="s">
        <v>16</v>
      </c>
      <c r="C10" s="8">
        <v>47418028.66389633</v>
      </c>
      <c r="D10" s="8">
        <v>2495685.7191524389</v>
      </c>
      <c r="E10" s="8">
        <v>1434543.1207609647</v>
      </c>
      <c r="F10" s="8">
        <v>75502.269513734995</v>
      </c>
      <c r="G10" s="8">
        <v>18015726.893852763</v>
      </c>
      <c r="H10" s="8">
        <v>181977.03933184606</v>
      </c>
      <c r="I10" s="8">
        <v>2741620.3547542146</v>
      </c>
      <c r="J10" s="8">
        <v>144295.80814495869</v>
      </c>
      <c r="K10" s="8">
        <v>235421.91690554723</v>
      </c>
      <c r="L10" s="8">
        <v>2377.9991606620929</v>
      </c>
      <c r="M10" s="16">
        <f t="shared" si="0"/>
        <v>72745179.785473451</v>
      </c>
    </row>
    <row r="11" spans="2:13" x14ac:dyDescent="0.25">
      <c r="B11" s="13" t="s">
        <v>20</v>
      </c>
      <c r="C11" s="9">
        <v>32443914.348981705</v>
      </c>
      <c r="D11" s="9">
        <v>17469800.034067068</v>
      </c>
      <c r="E11" s="9">
        <v>981529.5036785549</v>
      </c>
      <c r="F11" s="9">
        <v>528515.88659614488</v>
      </c>
      <c r="G11" s="9">
        <v>15892212.411122624</v>
      </c>
      <c r="H11" s="9">
        <v>2305491.5220619831</v>
      </c>
      <c r="I11" s="9">
        <v>2164437.1221743803</v>
      </c>
      <c r="J11" s="9">
        <v>721479.04072479345</v>
      </c>
      <c r="K11" s="9">
        <v>178349.93704965699</v>
      </c>
      <c r="L11" s="9">
        <v>59449.97901655233</v>
      </c>
      <c r="M11" s="17">
        <f t="shared" si="0"/>
        <v>72745179.785473481</v>
      </c>
    </row>
    <row r="12" spans="2:13" x14ac:dyDescent="0.25">
      <c r="B12" s="12" t="s">
        <v>18</v>
      </c>
      <c r="C12" s="8">
        <v>24948493.639774147</v>
      </c>
      <c r="D12" s="8">
        <v>1313078.6126196922</v>
      </c>
      <c r="E12" s="8">
        <v>1315311.7927071843</v>
      </c>
      <c r="F12" s="8">
        <v>69226.936458272859</v>
      </c>
      <c r="G12" s="8">
        <v>4504133.5653058738</v>
      </c>
      <c r="H12" s="8">
        <v>45496.298639453271</v>
      </c>
      <c r="I12" s="8">
        <v>3771257.184809593</v>
      </c>
      <c r="J12" s="8">
        <v>198487.22025313647</v>
      </c>
      <c r="K12" s="8">
        <v>329148.22281032283</v>
      </c>
      <c r="L12" s="8">
        <v>3324.729523336594</v>
      </c>
      <c r="M12" s="16">
        <f t="shared" si="0"/>
        <v>36497958.202901021</v>
      </c>
    </row>
    <row r="13" spans="2:13" x14ac:dyDescent="0.25">
      <c r="B13" s="14" t="s">
        <v>19</v>
      </c>
      <c r="C13" s="10">
        <v>17125653.976566713</v>
      </c>
      <c r="D13" s="10">
        <v>9221505.9873820748</v>
      </c>
      <c r="E13" s="10">
        <v>890011.80611748947</v>
      </c>
      <c r="F13" s="10">
        <v>479237.12637095578</v>
      </c>
      <c r="G13" s="10">
        <v>3981260.7655606414</v>
      </c>
      <c r="H13" s="10">
        <v>577563.57042484765</v>
      </c>
      <c r="I13" s="10">
        <v>2973824.7836346771</v>
      </c>
      <c r="J13" s="10">
        <v>991274.92787822569</v>
      </c>
      <c r="K13" s="10">
        <v>249927.15103379404</v>
      </c>
      <c r="L13" s="10">
        <v>83309.050344598014</v>
      </c>
      <c r="M13" s="18">
        <v>36497958.202901013</v>
      </c>
    </row>
    <row r="15" spans="2:13" x14ac:dyDescent="0.25">
      <c r="B15" s="2" t="s">
        <v>24</v>
      </c>
    </row>
    <row r="16" spans="2:13" x14ac:dyDescent="0.25">
      <c r="B16" s="150" t="s">
        <v>21</v>
      </c>
      <c r="C16" s="151" t="s">
        <v>0</v>
      </c>
      <c r="D16" s="151"/>
      <c r="E16" s="151" t="s">
        <v>3</v>
      </c>
      <c r="F16" s="151"/>
      <c r="G16" s="151" t="s">
        <v>1</v>
      </c>
      <c r="H16" s="151"/>
      <c r="I16" s="151" t="s">
        <v>2</v>
      </c>
      <c r="J16" s="151"/>
      <c r="K16" s="151" t="s">
        <v>4</v>
      </c>
      <c r="L16" s="151"/>
      <c r="M16" s="150" t="s">
        <v>7</v>
      </c>
    </row>
    <row r="17" spans="2:13" x14ac:dyDescent="0.25">
      <c r="B17" s="150"/>
      <c r="C17" s="4" t="s">
        <v>5</v>
      </c>
      <c r="D17" s="4" t="s">
        <v>6</v>
      </c>
      <c r="E17" s="4" t="s">
        <v>5</v>
      </c>
      <c r="F17" s="4" t="s">
        <v>6</v>
      </c>
      <c r="G17" s="4" t="s">
        <v>5</v>
      </c>
      <c r="H17" s="4" t="s">
        <v>6</v>
      </c>
      <c r="I17" s="4" t="s">
        <v>5</v>
      </c>
      <c r="J17" s="4" t="s">
        <v>6</v>
      </c>
      <c r="K17" s="4" t="s">
        <v>5</v>
      </c>
      <c r="L17" s="4" t="s">
        <v>6</v>
      </c>
      <c r="M17" s="150"/>
    </row>
    <row r="18" spans="2:13" x14ac:dyDescent="0.25">
      <c r="B18" s="11" t="s">
        <v>23</v>
      </c>
      <c r="C18" s="8">
        <v>109918296.18784049</v>
      </c>
      <c r="D18" s="8">
        <v>45228.942404404843</v>
      </c>
      <c r="E18" s="8">
        <v>5225480.3550361739</v>
      </c>
      <c r="F18" s="8">
        <v>3005.7421680000007</v>
      </c>
      <c r="G18" s="8">
        <v>20428372.073638171</v>
      </c>
      <c r="H18" s="8">
        <v>4098.742763238648</v>
      </c>
      <c r="I18" s="8">
        <v>2970827.6129971873</v>
      </c>
      <c r="J18" s="8">
        <v>0</v>
      </c>
      <c r="K18" s="8">
        <v>1336709.8433226894</v>
      </c>
      <c r="L18" s="8">
        <v>0</v>
      </c>
      <c r="M18" s="15">
        <f t="shared" ref="M18:M26" si="1">SUM(C18:L18)</f>
        <v>139932019.50017035</v>
      </c>
    </row>
    <row r="19" spans="2:13" x14ac:dyDescent="0.25">
      <c r="B19" s="12" t="s">
        <v>13</v>
      </c>
      <c r="C19" s="8">
        <v>259121280.88824371</v>
      </c>
      <c r="D19" s="8">
        <v>9675360.5093617793</v>
      </c>
      <c r="E19" s="8">
        <v>14919307.084180791</v>
      </c>
      <c r="F19" s="8">
        <v>503574.70750588336</v>
      </c>
      <c r="G19" s="8">
        <v>67460528.653289869</v>
      </c>
      <c r="H19" s="8">
        <v>452841.77805024479</v>
      </c>
      <c r="I19" s="8">
        <v>12956607.862568915</v>
      </c>
      <c r="J19" s="8">
        <v>562381.59801719175</v>
      </c>
      <c r="K19" s="8">
        <v>3276903.8311122973</v>
      </c>
      <c r="L19" s="8">
        <v>22858.37492417176</v>
      </c>
      <c r="M19" s="16">
        <f t="shared" si="1"/>
        <v>368951645.28725487</v>
      </c>
    </row>
    <row r="20" spans="2:13" x14ac:dyDescent="0.25">
      <c r="B20" s="13" t="s">
        <v>14</v>
      </c>
      <c r="C20" s="9">
        <v>204624434.65392193</v>
      </c>
      <c r="D20" s="9">
        <v>64172206.743683591</v>
      </c>
      <c r="E20" s="9">
        <v>12030747.273362434</v>
      </c>
      <c r="F20" s="9">
        <v>3392134.5183242401</v>
      </c>
      <c r="G20" s="9">
        <v>62425884.584611416</v>
      </c>
      <c r="H20" s="9">
        <v>5487485.846728703</v>
      </c>
      <c r="I20" s="9">
        <v>10711668.507652424</v>
      </c>
      <c r="J20" s="9">
        <v>2807320.9529336779</v>
      </c>
      <c r="K20" s="9">
        <v>2687037.3098412994</v>
      </c>
      <c r="L20" s="9">
        <v>612724.89619516896</v>
      </c>
      <c r="M20" s="17">
        <f t="shared" si="1"/>
        <v>368951645.28725487</v>
      </c>
    </row>
    <row r="21" spans="2:13" x14ac:dyDescent="0.25">
      <c r="B21" s="12" t="s">
        <v>15</v>
      </c>
      <c r="C21" s="8">
        <v>157335545.41890892</v>
      </c>
      <c r="D21" s="8">
        <v>5528599.7739536222</v>
      </c>
      <c r="E21" s="8">
        <v>15167180.107275993</v>
      </c>
      <c r="F21" s="8">
        <v>504314.80222783453</v>
      </c>
      <c r="G21" s="8">
        <v>37101370.715209149</v>
      </c>
      <c r="H21" s="8">
        <v>226819.59796919505</v>
      </c>
      <c r="I21" s="8">
        <v>9850838.5712900497</v>
      </c>
      <c r="J21" s="8">
        <v>423301.42919427849</v>
      </c>
      <c r="K21" s="8">
        <v>4147875.9771983069</v>
      </c>
      <c r="L21" s="8">
        <v>29762.334092255292</v>
      </c>
      <c r="M21" s="16">
        <f t="shared" si="1"/>
        <v>230315608.7273196</v>
      </c>
    </row>
    <row r="22" spans="2:13" x14ac:dyDescent="0.25">
      <c r="B22" s="13" t="s">
        <v>17</v>
      </c>
      <c r="C22" s="9">
        <v>126633283.60571146</v>
      </c>
      <c r="D22" s="9">
        <v>36230861.587151185</v>
      </c>
      <c r="E22" s="9">
        <v>12280723.715719018</v>
      </c>
      <c r="F22" s="9">
        <v>3390771.1937848073</v>
      </c>
      <c r="G22" s="9">
        <v>34612812.9851937</v>
      </c>
      <c r="H22" s="9">
        <v>2715377.3279846506</v>
      </c>
      <c r="I22" s="9">
        <v>8161284.2238935921</v>
      </c>
      <c r="J22" s="9">
        <v>2112855.7765907324</v>
      </c>
      <c r="K22" s="9">
        <v>3505221.8298098347</v>
      </c>
      <c r="L22" s="9">
        <v>672416.48148072744</v>
      </c>
      <c r="M22" s="17">
        <f t="shared" si="1"/>
        <v>230315608.72731969</v>
      </c>
    </row>
    <row r="23" spans="2:13" x14ac:dyDescent="0.25">
      <c r="B23" s="12" t="s">
        <v>16</v>
      </c>
      <c r="C23" s="8">
        <v>361055201.00178802</v>
      </c>
      <c r="D23" s="8">
        <v>13532332.941795997</v>
      </c>
      <c r="E23" s="8">
        <v>15167180.107275993</v>
      </c>
      <c r="F23" s="8">
        <v>504314.80222783453</v>
      </c>
      <c r="G23" s="8">
        <v>129761424.50765881</v>
      </c>
      <c r="H23" s="8">
        <v>887241.58846539911</v>
      </c>
      <c r="I23" s="8">
        <v>10835018.41773596</v>
      </c>
      <c r="J23" s="8">
        <v>466535.58279680181</v>
      </c>
      <c r="K23" s="8">
        <v>2405296.9353226013</v>
      </c>
      <c r="L23" s="8">
        <v>16522.375570478587</v>
      </c>
      <c r="M23" s="16">
        <f t="shared" si="1"/>
        <v>534631068.26063794</v>
      </c>
    </row>
    <row r="24" spans="2:13" x14ac:dyDescent="0.25">
      <c r="B24" s="13" t="s">
        <v>20</v>
      </c>
      <c r="C24" s="9">
        <v>284769501.6577943</v>
      </c>
      <c r="D24" s="9">
        <v>89818032.285789743</v>
      </c>
      <c r="E24" s="9">
        <v>12172506.846139183</v>
      </c>
      <c r="F24" s="9">
        <v>3498988.0633646483</v>
      </c>
      <c r="G24" s="9">
        <v>119875592.96530636</v>
      </c>
      <c r="H24" s="9">
        <v>10773073.130817849</v>
      </c>
      <c r="I24" s="9">
        <v>8972856.1615628079</v>
      </c>
      <c r="J24" s="9">
        <v>2328697.8389699538</v>
      </c>
      <c r="K24" s="9">
        <v>2054582.4293188036</v>
      </c>
      <c r="L24" s="9">
        <v>367236.88157427625</v>
      </c>
      <c r="M24" s="17">
        <f t="shared" si="1"/>
        <v>534631068.26063782</v>
      </c>
    </row>
    <row r="25" spans="2:13" x14ac:dyDescent="0.25">
      <c r="B25" s="12" t="s">
        <v>18</v>
      </c>
      <c r="C25" s="8">
        <v>220018516.36748719</v>
      </c>
      <c r="D25" s="8">
        <v>7991286.9025205066</v>
      </c>
      <c r="E25" s="8">
        <v>14239285.556170601</v>
      </c>
      <c r="F25" s="8">
        <v>471024.33221699635</v>
      </c>
      <c r="G25" s="8">
        <v>43278707.634705789</v>
      </c>
      <c r="H25" s="8">
        <v>270847.73066894175</v>
      </c>
      <c r="I25" s="8">
        <v>14753825.879525317</v>
      </c>
      <c r="J25" s="8">
        <v>636835.84120020689</v>
      </c>
      <c r="K25" s="8">
        <v>3006186.2601073277</v>
      </c>
      <c r="L25" s="8">
        <v>21087.878509022281</v>
      </c>
      <c r="M25" s="16">
        <f t="shared" si="1"/>
        <v>304687604.38311201</v>
      </c>
    </row>
    <row r="26" spans="2:13" x14ac:dyDescent="0.25">
      <c r="B26" s="14" t="s">
        <v>19</v>
      </c>
      <c r="C26" s="10">
        <v>175265512.440963</v>
      </c>
      <c r="D26" s="10">
        <v>52744290.8290447</v>
      </c>
      <c r="E26" s="10">
        <v>11460632.919238428</v>
      </c>
      <c r="F26" s="10">
        <v>3249676.9691491709</v>
      </c>
      <c r="G26" s="10">
        <v>40295174.143611304</v>
      </c>
      <c r="H26" s="10">
        <v>3254381.2217634451</v>
      </c>
      <c r="I26" s="10">
        <v>12212600.280824201</v>
      </c>
      <c r="J26" s="10">
        <v>3178061.4399013151</v>
      </c>
      <c r="K26" s="10">
        <v>2554681.6814986859</v>
      </c>
      <c r="L26" s="10">
        <v>472592.45711766352</v>
      </c>
      <c r="M26" s="18">
        <f t="shared" si="1"/>
        <v>304687604.38311189</v>
      </c>
    </row>
    <row r="28" spans="2:13" x14ac:dyDescent="0.25">
      <c r="B28" s="2" t="s">
        <v>12</v>
      </c>
    </row>
    <row r="29" spans="2:13" x14ac:dyDescent="0.25">
      <c r="B29" s="19" t="s">
        <v>21</v>
      </c>
      <c r="C29" s="6" t="s">
        <v>8</v>
      </c>
      <c r="D29" s="6" t="s">
        <v>9</v>
      </c>
      <c r="E29" s="6" t="s">
        <v>10</v>
      </c>
      <c r="F29" s="6" t="s">
        <v>11</v>
      </c>
      <c r="G29" s="7" t="s">
        <v>7</v>
      </c>
    </row>
    <row r="30" spans="2:13" x14ac:dyDescent="0.25">
      <c r="B30" s="11" t="s">
        <v>23</v>
      </c>
      <c r="C30" s="20">
        <v>19.496529916566995</v>
      </c>
      <c r="D30" s="20">
        <v>36.773851263960168</v>
      </c>
      <c r="E30" s="20">
        <v>2.7516898979944227</v>
      </c>
      <c r="F30" s="20">
        <f>H42</f>
        <v>1.3535364580171696E-3</v>
      </c>
      <c r="G30" s="26">
        <f>SUM(C30:F30)</f>
        <v>59.023424614979611</v>
      </c>
    </row>
    <row r="31" spans="2:13" x14ac:dyDescent="0.25">
      <c r="B31" s="12" t="s">
        <v>13</v>
      </c>
      <c r="C31" s="20">
        <v>40.55871622763933</v>
      </c>
      <c r="D31" s="20">
        <v>87.243040548974832</v>
      </c>
      <c r="E31" s="20">
        <v>6.8111386891721564</v>
      </c>
      <c r="F31" s="20">
        <f t="shared" ref="F31:F38" si="2">H43</f>
        <v>0.66830586918044077</v>
      </c>
      <c r="G31" s="24">
        <f t="shared" ref="G31:G38" si="3">SUM(C31:F31)</f>
        <v>135.28120133496677</v>
      </c>
    </row>
    <row r="32" spans="2:13" x14ac:dyDescent="0.25">
      <c r="B32" s="13" t="s">
        <v>14</v>
      </c>
      <c r="C32" s="21">
        <v>34.801018222655301</v>
      </c>
      <c r="D32" s="21">
        <v>73.447296659905376</v>
      </c>
      <c r="E32" s="21">
        <v>5.5510300433567572</v>
      </c>
      <c r="F32" s="21">
        <f t="shared" si="2"/>
        <v>5.5050609349324136</v>
      </c>
      <c r="G32" s="25">
        <f t="shared" si="3"/>
        <v>119.30440586084985</v>
      </c>
    </row>
    <row r="33" spans="2:10" x14ac:dyDescent="0.25">
      <c r="B33" s="12" t="s">
        <v>15</v>
      </c>
      <c r="C33" s="20">
        <v>25.307353970349833</v>
      </c>
      <c r="D33" s="20">
        <v>79.263970850795246</v>
      </c>
      <c r="E33" s="20">
        <v>6.6670010515051361</v>
      </c>
      <c r="F33" s="20">
        <f t="shared" si="2"/>
        <v>0.52611825588246053</v>
      </c>
      <c r="G33" s="24">
        <f t="shared" si="3"/>
        <v>111.76444412853269</v>
      </c>
    </row>
    <row r="34" spans="2:10" x14ac:dyDescent="0.25">
      <c r="B34" s="13" t="s">
        <v>17</v>
      </c>
      <c r="C34" s="21">
        <v>21.926951849738167</v>
      </c>
      <c r="D34" s="21">
        <v>67.188280871150226</v>
      </c>
      <c r="E34" s="21">
        <v>5.4790147840024641</v>
      </c>
      <c r="F34" s="21">
        <f t="shared" si="2"/>
        <v>4.648371532980736</v>
      </c>
      <c r="G34" s="25">
        <f t="shared" si="3"/>
        <v>99.242619037871592</v>
      </c>
    </row>
    <row r="35" spans="2:10" x14ac:dyDescent="0.25">
      <c r="B35" s="12" t="s">
        <v>16</v>
      </c>
      <c r="C35" s="20">
        <v>64.074240286056337</v>
      </c>
      <c r="D35" s="20">
        <v>87.636102398428349</v>
      </c>
      <c r="E35" s="20">
        <v>6.5138949435629003</v>
      </c>
      <c r="F35" s="20">
        <f t="shared" si="2"/>
        <v>0.67685231265880619</v>
      </c>
      <c r="G35" s="24">
        <f t="shared" si="3"/>
        <v>158.90108994070638</v>
      </c>
    </row>
    <row r="36" spans="2:10" x14ac:dyDescent="0.25">
      <c r="B36" s="13" t="s">
        <v>20</v>
      </c>
      <c r="C36" s="21">
        <v>55.342923628769903</v>
      </c>
      <c r="D36" s="21">
        <v>76.168364476842669</v>
      </c>
      <c r="E36" s="21">
        <v>5.4170028919889468</v>
      </c>
      <c r="F36" s="21">
        <f t="shared" si="2"/>
        <v>5.3152491597477018</v>
      </c>
      <c r="G36" s="25">
        <f t="shared" si="3"/>
        <v>142.24354015734923</v>
      </c>
    </row>
    <row r="37" spans="2:10" x14ac:dyDescent="0.25">
      <c r="B37" s="12" t="s">
        <v>18</v>
      </c>
      <c r="C37" s="20">
        <v>31.564973980285277</v>
      </c>
      <c r="D37" s="20">
        <v>84.295773104715948</v>
      </c>
      <c r="E37" s="20">
        <v>6.6645481634367618</v>
      </c>
      <c r="F37" s="20">
        <f t="shared" si="2"/>
        <v>0.67011208194027472</v>
      </c>
      <c r="G37" s="24">
        <f t="shared" si="3"/>
        <v>123.19540733037826</v>
      </c>
    </row>
    <row r="38" spans="2:10" x14ac:dyDescent="0.25">
      <c r="B38" s="14" t="s">
        <v>19</v>
      </c>
      <c r="C38" s="22">
        <v>27.157766151085326</v>
      </c>
      <c r="D38" s="22">
        <v>71.276044887703264</v>
      </c>
      <c r="E38" s="22">
        <v>5.4927743308174248</v>
      </c>
      <c r="F38" s="22">
        <f t="shared" si="2"/>
        <v>4.9382153760892358</v>
      </c>
      <c r="G38" s="23">
        <f t="shared" si="3"/>
        <v>108.86480074569525</v>
      </c>
    </row>
    <row r="40" spans="2:10" x14ac:dyDescent="0.25">
      <c r="B40" s="2" t="s">
        <v>138</v>
      </c>
    </row>
    <row r="41" spans="2:10" x14ac:dyDescent="0.25">
      <c r="B41" s="82" t="s">
        <v>21</v>
      </c>
      <c r="C41" s="83" t="s">
        <v>25</v>
      </c>
      <c r="D41" s="83" t="s">
        <v>27</v>
      </c>
      <c r="E41" s="83" t="s">
        <v>26</v>
      </c>
      <c r="F41" s="83" t="s">
        <v>28</v>
      </c>
      <c r="G41" s="116" t="s">
        <v>32</v>
      </c>
      <c r="H41" s="83" t="s">
        <v>7</v>
      </c>
    </row>
    <row r="42" spans="2:10" x14ac:dyDescent="0.25">
      <c r="B42" s="11" t="s">
        <v>23</v>
      </c>
      <c r="C42" s="20">
        <v>5.1052168738971969E-4</v>
      </c>
      <c r="D42" s="20">
        <v>3.9025853668285722E-4</v>
      </c>
      <c r="E42" s="20">
        <v>4.5275623394459266E-4</v>
      </c>
      <c r="F42" s="20">
        <v>0</v>
      </c>
      <c r="G42" s="20">
        <v>0</v>
      </c>
      <c r="H42" s="24">
        <f>SUM(C42:G42)</f>
        <v>1.3535364580171696E-3</v>
      </c>
      <c r="J42" s="117"/>
    </row>
    <row r="43" spans="2:10" x14ac:dyDescent="0.25">
      <c r="B43" s="12" t="s">
        <v>13</v>
      </c>
      <c r="C43" s="20">
        <v>0.10921063174942108</v>
      </c>
      <c r="D43" s="20">
        <v>6.5382962834935957E-2</v>
      </c>
      <c r="E43" s="20">
        <v>5.0021909118492365E-2</v>
      </c>
      <c r="F43" s="20">
        <v>0.37617080222927707</v>
      </c>
      <c r="G43" s="20">
        <v>6.751956324831436E-2</v>
      </c>
      <c r="H43" s="24">
        <f>SUM(C43:G43)</f>
        <v>0.66830586918044077</v>
      </c>
      <c r="J43" s="117"/>
    </row>
    <row r="44" spans="2:10" x14ac:dyDescent="0.25">
      <c r="B44" s="13" t="s">
        <v>14</v>
      </c>
      <c r="C44" s="21">
        <v>0.72434378361932883</v>
      </c>
      <c r="D44" s="21">
        <v>0.45381364777565958</v>
      </c>
      <c r="E44" s="21">
        <v>0.60605105048094354</v>
      </c>
      <c r="F44" s="21">
        <v>1.8777857929623045</v>
      </c>
      <c r="G44" s="21">
        <v>1.8430666600941772</v>
      </c>
      <c r="H44" s="25">
        <f t="shared" ref="H44:H50" si="4">SUM(C44:G44)</f>
        <v>5.5050609349324136</v>
      </c>
    </row>
    <row r="45" spans="2:10" x14ac:dyDescent="0.25">
      <c r="B45" s="12" t="s">
        <v>15</v>
      </c>
      <c r="C45" s="20">
        <v>6.2404069948501513E-2</v>
      </c>
      <c r="D45" s="20">
        <v>6.5479055003542522E-2</v>
      </c>
      <c r="E45" s="20">
        <v>2.5054996835228327E-2</v>
      </c>
      <c r="F45" s="20">
        <v>0.28314162263883946</v>
      </c>
      <c r="G45" s="20">
        <v>9.0038511456348683E-2</v>
      </c>
      <c r="H45" s="24">
        <f t="shared" si="4"/>
        <v>0.52611825588246053</v>
      </c>
    </row>
    <row r="46" spans="2:10" x14ac:dyDescent="0.25">
      <c r="B46" s="13" t="s">
        <v>17</v>
      </c>
      <c r="C46" s="21">
        <v>0.40895585016496877</v>
      </c>
      <c r="D46" s="21">
        <v>0.45430043069465031</v>
      </c>
      <c r="E46" s="21">
        <v>0.29994661382102467</v>
      </c>
      <c r="F46" s="21">
        <v>1.4132657527862462</v>
      </c>
      <c r="G46" s="21">
        <v>2.0719028855138455</v>
      </c>
      <c r="H46" s="25">
        <f t="shared" si="4"/>
        <v>4.648371532980736</v>
      </c>
    </row>
    <row r="47" spans="2:10" x14ac:dyDescent="0.25">
      <c r="B47" s="12" t="s">
        <v>16</v>
      </c>
      <c r="C47" s="20">
        <v>0.15274620808052233</v>
      </c>
      <c r="D47" s="20">
        <v>6.5479055003542522E-2</v>
      </c>
      <c r="E47" s="20">
        <v>9.8006677509862361E-2</v>
      </c>
      <c r="F47" s="20">
        <v>0.31206046760408307</v>
      </c>
      <c r="G47" s="20">
        <v>4.8559904460795812E-2</v>
      </c>
      <c r="H47" s="24">
        <f t="shared" si="4"/>
        <v>0.67685231265880619</v>
      </c>
    </row>
    <row r="48" spans="2:10" x14ac:dyDescent="0.25">
      <c r="B48" s="13" t="s">
        <v>20</v>
      </c>
      <c r="C48" s="21">
        <v>1.0138210394258516</v>
      </c>
      <c r="D48" s="21">
        <v>0.45430043069465031</v>
      </c>
      <c r="E48" s="21">
        <v>1.1900175981926522</v>
      </c>
      <c r="F48" s="21">
        <v>1.5576401100665687</v>
      </c>
      <c r="G48" s="21">
        <v>1.0994699813679789</v>
      </c>
      <c r="H48" s="25">
        <f t="shared" si="4"/>
        <v>5.3152491597477018</v>
      </c>
    </row>
    <row r="49" spans="2:8" x14ac:dyDescent="0.25">
      <c r="B49" s="12" t="s">
        <v>18</v>
      </c>
      <c r="C49" s="20">
        <v>9.0201650912200226E-2</v>
      </c>
      <c r="D49" s="20">
        <v>6.1156698199213266E-2</v>
      </c>
      <c r="E49" s="20">
        <v>2.9918442213537233E-2</v>
      </c>
      <c r="F49" s="20">
        <v>0.42597241822502713</v>
      </c>
      <c r="G49" s="20">
        <v>6.2862872390296837E-2</v>
      </c>
      <c r="H49" s="24">
        <f t="shared" si="4"/>
        <v>0.67011208194027472</v>
      </c>
    </row>
    <row r="50" spans="2:8" x14ac:dyDescent="0.25">
      <c r="B50" s="14" t="s">
        <v>19</v>
      </c>
      <c r="C50" s="22">
        <v>0.59535118273284215</v>
      </c>
      <c r="D50" s="22">
        <v>0.42193046102686799</v>
      </c>
      <c r="E50" s="22">
        <v>0.35948618171426061</v>
      </c>
      <c r="F50" s="22">
        <v>2.1257699853562131</v>
      </c>
      <c r="G50" s="22">
        <v>1.4356775652590521</v>
      </c>
      <c r="H50" s="23">
        <f t="shared" si="4"/>
        <v>4.9382153760892358</v>
      </c>
    </row>
  </sheetData>
  <sheetProtection algorithmName="SHA-512" hashValue="nVWS95jdaIqcREu0J4fwJP96OoL3/PrtFLxokZemK1mDxm0R0HjjXvLOb+FT+IYMFlAAuQcxf0o+VRDTLp6RvQ==" saltValue="wgXlzuvA7Mn0IernD675iw==" spinCount="100000" sheet="1" objects="1" scenarios="1"/>
  <mergeCells count="14">
    <mergeCell ref="M3:M4"/>
    <mergeCell ref="B16:B17"/>
    <mergeCell ref="C16:D16"/>
    <mergeCell ref="G16:H16"/>
    <mergeCell ref="I16:J16"/>
    <mergeCell ref="E16:F16"/>
    <mergeCell ref="K16:L16"/>
    <mergeCell ref="M16:M17"/>
    <mergeCell ref="B3:B4"/>
    <mergeCell ref="C3:D3"/>
    <mergeCell ref="G3:H3"/>
    <mergeCell ref="I3:J3"/>
    <mergeCell ref="E3:F3"/>
    <mergeCell ref="K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C7FFD-2B7C-4443-B309-5A1B01653AA8}">
  <dimension ref="A1:W26"/>
  <sheetViews>
    <sheetView topLeftCell="Q1" zoomScale="80" zoomScaleNormal="80" workbookViewId="0">
      <selection activeCell="U23" sqref="U23"/>
    </sheetView>
  </sheetViews>
  <sheetFormatPr defaultRowHeight="15" x14ac:dyDescent="0.25"/>
  <cols>
    <col min="1" max="1" width="9.140625" style="1"/>
    <col min="2" max="2" width="4.42578125" style="1" customWidth="1"/>
    <col min="3" max="3" width="13.7109375" style="1" customWidth="1"/>
    <col min="4" max="6" width="12.7109375" style="1" customWidth="1"/>
    <col min="7" max="7" width="14" style="1" customWidth="1"/>
    <col min="8" max="9" width="12.7109375" style="1" customWidth="1"/>
    <col min="10" max="10" width="9.140625" style="1"/>
    <col min="11" max="11" width="13.42578125" style="1" bestFit="1" customWidth="1"/>
    <col min="12" max="17" width="11" style="1" customWidth="1"/>
    <col min="18" max="18" width="14.140625" style="1" customWidth="1"/>
    <col min="19" max="19" width="10.42578125" style="1" customWidth="1"/>
    <col min="20" max="20" width="20.28515625" style="1" bestFit="1" customWidth="1"/>
    <col min="21" max="21" width="25.42578125" style="1" customWidth="1"/>
    <col min="22" max="22" width="11.28515625" style="1" bestFit="1" customWidth="1"/>
    <col min="23" max="16384" width="9.140625" style="1"/>
  </cols>
  <sheetData>
    <row r="1" spans="1:23" ht="15.75" x14ac:dyDescent="0.25">
      <c r="S1" s="155" t="s">
        <v>42</v>
      </c>
      <c r="T1" s="156"/>
      <c r="U1" s="156"/>
      <c r="V1" s="157"/>
    </row>
    <row r="3" spans="1:23" x14ac:dyDescent="0.25">
      <c r="C3" s="2" t="s">
        <v>41</v>
      </c>
      <c r="K3" s="2" t="s">
        <v>59</v>
      </c>
      <c r="S3" s="27" t="s">
        <v>46</v>
      </c>
    </row>
    <row r="4" spans="1:23" x14ac:dyDescent="0.25">
      <c r="A4" s="158" t="s">
        <v>40</v>
      </c>
      <c r="C4" s="7" t="s">
        <v>21</v>
      </c>
      <c r="D4" s="36" t="s">
        <v>25</v>
      </c>
      <c r="E4" s="36" t="s">
        <v>27</v>
      </c>
      <c r="F4" s="36" t="s">
        <v>26</v>
      </c>
      <c r="G4" s="36" t="s">
        <v>28</v>
      </c>
      <c r="H4" s="36" t="s">
        <v>32</v>
      </c>
      <c r="I4" s="36" t="s">
        <v>7</v>
      </c>
      <c r="K4" s="51" t="s">
        <v>21</v>
      </c>
      <c r="L4" s="52" t="s">
        <v>25</v>
      </c>
      <c r="M4" s="52" t="s">
        <v>27</v>
      </c>
      <c r="N4" s="52" t="s">
        <v>26</v>
      </c>
      <c r="O4" s="52" t="s">
        <v>28</v>
      </c>
      <c r="P4" s="52" t="s">
        <v>32</v>
      </c>
      <c r="Q4" s="52" t="s">
        <v>7</v>
      </c>
      <c r="S4" s="28" t="s">
        <v>30</v>
      </c>
      <c r="T4" s="29" t="s">
        <v>43</v>
      </c>
      <c r="U4" s="29" t="s">
        <v>44</v>
      </c>
      <c r="V4" s="29" t="s">
        <v>39</v>
      </c>
      <c r="W4" s="70"/>
    </row>
    <row r="5" spans="1:23" x14ac:dyDescent="0.25">
      <c r="A5" s="159"/>
      <c r="C5" s="33" t="s">
        <v>13</v>
      </c>
      <c r="D5" s="53">
        <f>'VSM output'!D6</f>
        <v>1815054.1286156194</v>
      </c>
      <c r="E5" s="57">
        <f>'VSM output'!F6</f>
        <v>85013.264043204355</v>
      </c>
      <c r="F5" s="57">
        <f>'VSM output'!H6</f>
        <v>92972.187775583516</v>
      </c>
      <c r="G5" s="57">
        <f>'VSM output'!J6</f>
        <v>181239.86785043485</v>
      </c>
      <c r="H5" s="61">
        <f>'VSM output'!L6</f>
        <v>3400.5305617281738</v>
      </c>
      <c r="I5" s="61">
        <f>SUM(D5:H5)</f>
        <v>2177679.9788465705</v>
      </c>
      <c r="K5" s="33" t="s">
        <v>13</v>
      </c>
      <c r="L5" s="53">
        <f>D5*$V$5/10^7</f>
        <v>4705.3914157741401</v>
      </c>
      <c r="M5" s="57">
        <f>E5*$V$6/10^7</f>
        <v>626.9728223186321</v>
      </c>
      <c r="N5" s="57">
        <f>F5*$V$7/10^7</f>
        <v>2401.4902046808775</v>
      </c>
      <c r="O5" s="57">
        <f>G5*$V$7/10^7</f>
        <v>4681.4620345503017</v>
      </c>
      <c r="P5" s="61">
        <f>H5*$V$8/10^7</f>
        <v>1809.7623649517341</v>
      </c>
      <c r="Q5" s="61">
        <f>SUM(L5:P5)</f>
        <v>14225.078842275685</v>
      </c>
      <c r="S5" s="30" t="s">
        <v>25</v>
      </c>
      <c r="T5" s="3">
        <v>103696.99375000001</v>
      </c>
      <c r="U5" s="67">
        <v>0.25</v>
      </c>
      <c r="V5" s="3">
        <f>U5*T5</f>
        <v>25924.248437500002</v>
      </c>
      <c r="W5" s="69"/>
    </row>
    <row r="6" spans="1:23" x14ac:dyDescent="0.25">
      <c r="A6" s="159"/>
      <c r="C6" s="43" t="s">
        <v>14</v>
      </c>
      <c r="D6" s="54">
        <f>'VSM output'!D7</f>
        <v>12705378.900309334</v>
      </c>
      <c r="E6" s="58">
        <f>'VSM output'!F7</f>
        <v>595092.84830243036</v>
      </c>
      <c r="F6" s="58">
        <f>'VSM output'!H7</f>
        <v>1177877.1184055186</v>
      </c>
      <c r="G6" s="58">
        <f>'VSM output'!J7</f>
        <v>906199.33925217413</v>
      </c>
      <c r="H6" s="62">
        <f>'VSM output'!L7</f>
        <v>102015.91685184521</v>
      </c>
      <c r="I6" s="62">
        <f t="shared" ref="I6:I12" si="0">SUM(D6:H6)</f>
        <v>15486564.123121301</v>
      </c>
      <c r="K6" s="34" t="s">
        <v>14</v>
      </c>
      <c r="L6" s="72">
        <f t="shared" ref="L6:L12" si="1">D6*$V$5/10^7</f>
        <v>32937.739910418975</v>
      </c>
      <c r="M6" s="73">
        <f t="shared" ref="M6:M12" si="2">E6*$V$6/10^7</f>
        <v>4388.8097562304238</v>
      </c>
      <c r="N6" s="73">
        <f t="shared" ref="N6:N12" si="3">F6*$V$7/10^7</f>
        <v>30424.801543838228</v>
      </c>
      <c r="O6" s="73">
        <f t="shared" ref="O6:O12" si="4">G6*$V$7/10^7</f>
        <v>23407.310172751506</v>
      </c>
      <c r="P6" s="74">
        <f t="shared" ref="P6:P12" si="5">H6*$V$8/10^7</f>
        <v>54292.870948552023</v>
      </c>
      <c r="Q6" s="74">
        <f t="shared" ref="Q6:Q12" si="6">SUM(L6:P6)</f>
        <v>145451.53233179115</v>
      </c>
      <c r="S6" s="30" t="s">
        <v>27</v>
      </c>
      <c r="T6" s="3">
        <v>295000</v>
      </c>
      <c r="U6" s="67">
        <v>0.25</v>
      </c>
      <c r="V6" s="3">
        <f t="shared" ref="V6:V8" si="7">U6*T6</f>
        <v>73750</v>
      </c>
    </row>
    <row r="7" spans="1:23" x14ac:dyDescent="0.25">
      <c r="A7" s="159"/>
      <c r="C7" s="33" t="s">
        <v>15</v>
      </c>
      <c r="D7" s="55">
        <f>'VSM output'!D8</f>
        <v>787475.45416069776</v>
      </c>
      <c r="E7" s="59">
        <f>'VSM output'!F8</f>
        <v>75502.269513734995</v>
      </c>
      <c r="F7" s="59">
        <f>'VSM output'!H8</f>
        <v>35747.674304282882</v>
      </c>
      <c r="G7" s="59">
        <f>'VSM output'!J8</f>
        <v>129848.65434735861</v>
      </c>
      <c r="H7" s="63">
        <f>'VSM output'!L8</f>
        <v>5123.5172124181217</v>
      </c>
      <c r="I7" s="63">
        <f t="shared" si="0"/>
        <v>1033697.5695384924</v>
      </c>
      <c r="K7" s="33" t="s">
        <v>15</v>
      </c>
      <c r="L7" s="55">
        <f t="shared" si="1"/>
        <v>2041.4709312095074</v>
      </c>
      <c r="M7" s="59">
        <f t="shared" si="2"/>
        <v>556.82923766379554</v>
      </c>
      <c r="N7" s="59">
        <f t="shared" si="3"/>
        <v>923.36957681448769</v>
      </c>
      <c r="O7" s="59">
        <f t="shared" si="4"/>
        <v>3354.016711523142</v>
      </c>
      <c r="P7" s="63">
        <f t="shared" si="5"/>
        <v>2726.7358604489241</v>
      </c>
      <c r="Q7" s="63">
        <f t="shared" si="6"/>
        <v>9602.4223176598571</v>
      </c>
      <c r="S7" s="30" t="s">
        <v>26</v>
      </c>
      <c r="T7" s="3">
        <v>1291510</v>
      </c>
      <c r="U7" s="67">
        <v>0.2</v>
      </c>
      <c r="V7" s="3">
        <f t="shared" si="7"/>
        <v>258302</v>
      </c>
    </row>
    <row r="8" spans="1:23" x14ac:dyDescent="0.25">
      <c r="A8" s="159"/>
      <c r="C8" s="43" t="s">
        <v>17</v>
      </c>
      <c r="D8" s="54">
        <f>'VSM output'!D9</f>
        <v>5512328.1791248843</v>
      </c>
      <c r="E8" s="58">
        <f>'VSM output'!F9</f>
        <v>528515.88659614488</v>
      </c>
      <c r="F8" s="58">
        <f>'VSM output'!H9</f>
        <v>452892.08102603949</v>
      </c>
      <c r="G8" s="58">
        <f>'VSM output'!J9</f>
        <v>649243.27173679299</v>
      </c>
      <c r="H8" s="62">
        <f>'VSM output'!L9</f>
        <v>128087.93031045306</v>
      </c>
      <c r="I8" s="62">
        <f t="shared" si="0"/>
        <v>7271067.348794315</v>
      </c>
      <c r="K8" s="34" t="s">
        <v>17</v>
      </c>
      <c r="L8" s="72">
        <f t="shared" si="1"/>
        <v>14290.296518466554</v>
      </c>
      <c r="M8" s="73">
        <f t="shared" si="2"/>
        <v>3897.8046636465683</v>
      </c>
      <c r="N8" s="73">
        <f t="shared" si="3"/>
        <v>11698.293031318804</v>
      </c>
      <c r="O8" s="73">
        <f t="shared" si="4"/>
        <v>16770.083557615711</v>
      </c>
      <c r="P8" s="74">
        <f t="shared" si="5"/>
        <v>68168.396511223124</v>
      </c>
      <c r="Q8" s="74">
        <f t="shared" si="6"/>
        <v>114824.87428227076</v>
      </c>
      <c r="S8" s="65" t="s">
        <v>32</v>
      </c>
      <c r="T8" s="66">
        <v>17740000</v>
      </c>
      <c r="U8" s="68">
        <v>0.3</v>
      </c>
      <c r="V8" s="3">
        <f t="shared" si="7"/>
        <v>5322000</v>
      </c>
    </row>
    <row r="9" spans="1:23" ht="15" customHeight="1" x14ac:dyDescent="0.25">
      <c r="A9" s="159"/>
      <c r="C9" s="33" t="s">
        <v>16</v>
      </c>
      <c r="D9" s="55">
        <f>'VSM output'!D10</f>
        <v>2495685.7191524389</v>
      </c>
      <c r="E9" s="59">
        <f>'VSM output'!F10</f>
        <v>75502.269513734995</v>
      </c>
      <c r="F9" s="59">
        <f>'VSM output'!H10</f>
        <v>181977.03933184606</v>
      </c>
      <c r="G9" s="59">
        <f>'VSM output'!J10</f>
        <v>144295.80814495869</v>
      </c>
      <c r="H9" s="63">
        <f>'VSM output'!L10</f>
        <v>2377.9991606620929</v>
      </c>
      <c r="I9" s="63">
        <f t="shared" si="0"/>
        <v>2899838.8353036409</v>
      </c>
      <c r="K9" s="33" t="s">
        <v>16</v>
      </c>
      <c r="L9" s="55">
        <f t="shared" si="1"/>
        <v>6469.8776605228686</v>
      </c>
      <c r="M9" s="59">
        <f t="shared" si="2"/>
        <v>556.82923766379554</v>
      </c>
      <c r="N9" s="59">
        <f t="shared" si="3"/>
        <v>4700.5033213494498</v>
      </c>
      <c r="O9" s="59">
        <f t="shared" si="4"/>
        <v>3727.1895835459122</v>
      </c>
      <c r="P9" s="63">
        <f t="shared" si="5"/>
        <v>1265.5711533043659</v>
      </c>
      <c r="Q9" s="63">
        <f t="shared" si="6"/>
        <v>16719.970956386394</v>
      </c>
      <c r="T9" s="152" t="s">
        <v>47</v>
      </c>
      <c r="U9" s="154" t="s">
        <v>48</v>
      </c>
    </row>
    <row r="10" spans="1:23" x14ac:dyDescent="0.25">
      <c r="A10" s="159"/>
      <c r="C10" s="43" t="s">
        <v>20</v>
      </c>
      <c r="D10" s="54">
        <f>'VSM output'!D11</f>
        <v>17469800.034067068</v>
      </c>
      <c r="E10" s="58">
        <f>'VSM output'!F11</f>
        <v>528515.88659614488</v>
      </c>
      <c r="F10" s="58">
        <f>'VSM output'!H11</f>
        <v>2305491.5220619831</v>
      </c>
      <c r="G10" s="58">
        <f>'VSM output'!J11</f>
        <v>721479.04072479345</v>
      </c>
      <c r="H10" s="62">
        <f>'VSM output'!L11</f>
        <v>59449.97901655233</v>
      </c>
      <c r="I10" s="62">
        <f t="shared" si="0"/>
        <v>21084736.462466542</v>
      </c>
      <c r="K10" s="34" t="s">
        <v>20</v>
      </c>
      <c r="L10" s="72">
        <f t="shared" si="1"/>
        <v>45289.143623660071</v>
      </c>
      <c r="M10" s="73">
        <f t="shared" si="2"/>
        <v>3897.8046636465683</v>
      </c>
      <c r="N10" s="73">
        <f t="shared" si="3"/>
        <v>59551.307113165443</v>
      </c>
      <c r="O10" s="73">
        <f t="shared" si="4"/>
        <v>18635.947917729558</v>
      </c>
      <c r="P10" s="74">
        <f t="shared" si="5"/>
        <v>31639.27883260915</v>
      </c>
      <c r="Q10" s="74">
        <f t="shared" si="6"/>
        <v>159013.4821508108</v>
      </c>
      <c r="T10" s="153"/>
      <c r="U10" s="153"/>
    </row>
    <row r="11" spans="1:23" x14ac:dyDescent="0.25">
      <c r="A11" s="159"/>
      <c r="C11" s="33" t="s">
        <v>18</v>
      </c>
      <c r="D11" s="55">
        <f>'VSM output'!D12</f>
        <v>1313078.6126196922</v>
      </c>
      <c r="E11" s="59">
        <f>'VSM output'!F12</f>
        <v>69226.936458272859</v>
      </c>
      <c r="F11" s="59">
        <f>'VSM output'!H12</f>
        <v>45496.298639453271</v>
      </c>
      <c r="G11" s="59">
        <f>'VSM output'!J12</f>
        <v>198487.22025313647</v>
      </c>
      <c r="H11" s="63">
        <f>'VSM output'!L12</f>
        <v>3324.729523336594</v>
      </c>
      <c r="I11" s="63">
        <f t="shared" si="0"/>
        <v>1629613.7974938913</v>
      </c>
      <c r="K11" s="33" t="s">
        <v>18</v>
      </c>
      <c r="L11" s="55">
        <f t="shared" si="1"/>
        <v>3404.0576171520725</v>
      </c>
      <c r="M11" s="59">
        <f t="shared" si="2"/>
        <v>510.54865637976235</v>
      </c>
      <c r="N11" s="59">
        <f t="shared" si="3"/>
        <v>1175.1784931168058</v>
      </c>
      <c r="O11" s="59">
        <f t="shared" si="4"/>
        <v>5126.9645965825657</v>
      </c>
      <c r="P11" s="63">
        <f t="shared" si="5"/>
        <v>1769.4210523197353</v>
      </c>
      <c r="Q11" s="63">
        <f t="shared" si="6"/>
        <v>11986.170415550943</v>
      </c>
      <c r="T11" s="153"/>
      <c r="U11" s="153"/>
    </row>
    <row r="12" spans="1:23" x14ac:dyDescent="0.25">
      <c r="A12" s="160"/>
      <c r="C12" s="47" t="s">
        <v>19</v>
      </c>
      <c r="D12" s="56">
        <f>'VSM output'!D13</f>
        <v>9221505.9873820748</v>
      </c>
      <c r="E12" s="60">
        <f>'VSM output'!F13</f>
        <v>479237.12637095578</v>
      </c>
      <c r="F12" s="60">
        <f>'VSM output'!H13</f>
        <v>577563.57042484765</v>
      </c>
      <c r="G12" s="60">
        <f>'VSM output'!J13</f>
        <v>991274.92787822569</v>
      </c>
      <c r="H12" s="64">
        <f>'VSM output'!L13</f>
        <v>83309.050344598014</v>
      </c>
      <c r="I12" s="64">
        <f t="shared" si="0"/>
        <v>11352890.6624007</v>
      </c>
      <c r="K12" s="35" t="s">
        <v>19</v>
      </c>
      <c r="L12" s="75">
        <f t="shared" si="1"/>
        <v>23906.06121847867</v>
      </c>
      <c r="M12" s="76">
        <f t="shared" si="2"/>
        <v>3534.3738069857986</v>
      </c>
      <c r="N12" s="76">
        <f t="shared" si="3"/>
        <v>14918.582536787901</v>
      </c>
      <c r="O12" s="76">
        <f t="shared" si="4"/>
        <v>25604.829642080145</v>
      </c>
      <c r="P12" s="77">
        <f t="shared" si="5"/>
        <v>44337.076593395061</v>
      </c>
      <c r="Q12" s="77">
        <f t="shared" si="6"/>
        <v>112300.92379772758</v>
      </c>
      <c r="T12" s="153"/>
      <c r="U12" s="153"/>
    </row>
    <row r="14" spans="1:23" x14ac:dyDescent="0.25">
      <c r="C14" s="2" t="s">
        <v>29</v>
      </c>
      <c r="K14" s="2" t="s">
        <v>58</v>
      </c>
      <c r="S14" s="27" t="s">
        <v>45</v>
      </c>
    </row>
    <row r="15" spans="1:23" x14ac:dyDescent="0.25">
      <c r="A15" s="158" t="s">
        <v>38</v>
      </c>
      <c r="C15" s="7" t="s">
        <v>21</v>
      </c>
      <c r="D15" s="36" t="s">
        <v>25</v>
      </c>
      <c r="E15" s="36" t="s">
        <v>27</v>
      </c>
      <c r="F15" s="36" t="s">
        <v>26</v>
      </c>
      <c r="G15" s="36" t="s">
        <v>28</v>
      </c>
      <c r="H15" s="36" t="s">
        <v>32</v>
      </c>
      <c r="I15" s="36" t="s">
        <v>7</v>
      </c>
      <c r="K15" s="51" t="s">
        <v>21</v>
      </c>
      <c r="L15" s="52" t="s">
        <v>25</v>
      </c>
      <c r="M15" s="52" t="s">
        <v>27</v>
      </c>
      <c r="N15" s="52" t="s">
        <v>26</v>
      </c>
      <c r="O15" s="52" t="s">
        <v>28</v>
      </c>
      <c r="P15" s="52" t="s">
        <v>32</v>
      </c>
      <c r="Q15" s="52" t="s">
        <v>7</v>
      </c>
      <c r="S15" s="28" t="s">
        <v>30</v>
      </c>
      <c r="T15" s="29" t="s">
        <v>31</v>
      </c>
      <c r="U15" s="71" t="s">
        <v>33</v>
      </c>
    </row>
    <row r="16" spans="1:23" x14ac:dyDescent="0.25">
      <c r="A16" s="159"/>
      <c r="C16" s="33" t="s">
        <v>13</v>
      </c>
      <c r="D16" s="38">
        <f>D5*'Value-add - EV'!$T$16/10^6</f>
        <v>4.5376353215390477</v>
      </c>
      <c r="E16" s="39">
        <f>E5*'Value-add - EV'!$T$17/10^6</f>
        <v>0.6205968275153918</v>
      </c>
      <c r="F16" s="39">
        <f>F5*'Value-add - EV'!$T$18/10^6</f>
        <v>2.7891656332675057</v>
      </c>
      <c r="G16" s="39">
        <f>G5*'Value-add - EV'!$T$18/10^6</f>
        <v>5.4371960355130451</v>
      </c>
      <c r="H16" s="40">
        <f>H5*SUM('Value-add - EV'!$T$19:$T$20)/10^6</f>
        <v>0.55088595099996418</v>
      </c>
      <c r="I16" s="40">
        <f>SUM(D16:H16)</f>
        <v>13.935479768834954</v>
      </c>
      <c r="K16" s="33" t="s">
        <v>13</v>
      </c>
      <c r="L16" s="53">
        <f t="shared" ref="L16:P23" si="8">D16*$T$24/10</f>
        <v>2113.3355864769883</v>
      </c>
      <c r="M16" s="57">
        <f t="shared" si="8"/>
        <v>289.03366346288101</v>
      </c>
      <c r="N16" s="57">
        <f t="shared" si="8"/>
        <v>1299.0120562098416</v>
      </c>
      <c r="O16" s="57">
        <f t="shared" si="8"/>
        <v>2532.2924955996677</v>
      </c>
      <c r="P16" s="61">
        <f t="shared" si="8"/>
        <v>256.56686838896832</v>
      </c>
      <c r="Q16" s="61">
        <f>SUM(L16:P16)</f>
        <v>6490.240670138347</v>
      </c>
      <c r="S16" s="30" t="s">
        <v>25</v>
      </c>
      <c r="T16" s="5">
        <v>2.5</v>
      </c>
      <c r="U16" s="32" t="s">
        <v>34</v>
      </c>
    </row>
    <row r="17" spans="1:21" x14ac:dyDescent="0.25">
      <c r="A17" s="159"/>
      <c r="C17" s="43" t="s">
        <v>14</v>
      </c>
      <c r="D17" s="44">
        <f>D6*'Value-add - EV'!$T$16/10^6</f>
        <v>31.763447250773332</v>
      </c>
      <c r="E17" s="45">
        <f>E6*'Value-add - EV'!$T$17/10^6</f>
        <v>4.3441777926077414</v>
      </c>
      <c r="F17" s="45">
        <f>F6*'Value-add - EV'!$T$18/10^6</f>
        <v>35.336313552165564</v>
      </c>
      <c r="G17" s="45">
        <f>G6*'Value-add - EV'!$T$18/10^6</f>
        <v>27.185980177565224</v>
      </c>
      <c r="H17" s="46">
        <f>H6*SUM('Value-add - EV'!$T$19:$T$20)/10^6</f>
        <v>16.526578529998922</v>
      </c>
      <c r="I17" s="46">
        <f t="shared" ref="I17:I23" si="9">SUM(D17:H17)</f>
        <v>115.1564973031108</v>
      </c>
      <c r="K17" s="34" t="s">
        <v>14</v>
      </c>
      <c r="L17" s="72">
        <f t="shared" si="8"/>
        <v>14793.349105338915</v>
      </c>
      <c r="M17" s="73">
        <f t="shared" si="8"/>
        <v>2023.2356442401663</v>
      </c>
      <c r="N17" s="73">
        <f t="shared" si="8"/>
        <v>16457.357992217825</v>
      </c>
      <c r="O17" s="73">
        <f t="shared" si="8"/>
        <v>12661.462477998339</v>
      </c>
      <c r="P17" s="74">
        <f t="shared" si="8"/>
        <v>7697.0060516690473</v>
      </c>
      <c r="Q17" s="74">
        <f t="shared" ref="Q17:Q23" si="10">SUM(L17:P17)</f>
        <v>53632.411271464291</v>
      </c>
      <c r="S17" s="30" t="s">
        <v>27</v>
      </c>
      <c r="T17" s="5">
        <v>7.3</v>
      </c>
      <c r="U17" s="32" t="s">
        <v>34</v>
      </c>
    </row>
    <row r="18" spans="1:21" x14ac:dyDescent="0.25">
      <c r="A18" s="159"/>
      <c r="C18" s="33" t="s">
        <v>15</v>
      </c>
      <c r="D18" s="41">
        <f>D7*'Value-add - EV'!$T$16/10^6</f>
        <v>1.9686886354017443</v>
      </c>
      <c r="E18" s="37">
        <f>E7*'Value-add - EV'!$T$17/10^6</f>
        <v>0.55116656745026538</v>
      </c>
      <c r="F18" s="37">
        <f>F7*'Value-add - EV'!$T$18/10^6</f>
        <v>1.0724302291284864</v>
      </c>
      <c r="G18" s="37">
        <f>G7*'Value-add - EV'!$T$18/10^6</f>
        <v>3.8954596304207585</v>
      </c>
      <c r="H18" s="42">
        <f>H7*SUM('Value-add - EV'!$T$19:$T$20)/10^6</f>
        <v>0.83000978841173567</v>
      </c>
      <c r="I18" s="42">
        <f t="shared" si="9"/>
        <v>8.3177548508129906</v>
      </c>
      <c r="K18" s="33" t="s">
        <v>15</v>
      </c>
      <c r="L18" s="55">
        <f t="shared" si="8"/>
        <v>916.88720160883133</v>
      </c>
      <c r="M18" s="59">
        <f t="shared" si="8"/>
        <v>256.69756129144929</v>
      </c>
      <c r="N18" s="59">
        <f t="shared" si="8"/>
        <v>499.46829276315555</v>
      </c>
      <c r="O18" s="59">
        <f t="shared" si="8"/>
        <v>1814.2518909740115</v>
      </c>
      <c r="P18" s="63">
        <f t="shared" si="8"/>
        <v>386.56460880593966</v>
      </c>
      <c r="Q18" s="63">
        <f t="shared" si="10"/>
        <v>3873.8695554433875</v>
      </c>
      <c r="S18" s="30" t="s">
        <v>26</v>
      </c>
      <c r="T18" s="5">
        <v>30</v>
      </c>
      <c r="U18" s="31" t="s">
        <v>35</v>
      </c>
    </row>
    <row r="19" spans="1:21" x14ac:dyDescent="0.25">
      <c r="A19" s="159"/>
      <c r="C19" s="43" t="s">
        <v>17</v>
      </c>
      <c r="D19" s="44">
        <f>D8*'Value-add - EV'!$T$16/10^6</f>
        <v>13.780820447812211</v>
      </c>
      <c r="E19" s="45">
        <f>E8*'Value-add - EV'!$T$17/10^6</f>
        <v>3.8581659721518573</v>
      </c>
      <c r="F19" s="45">
        <f>F8*'Value-add - EV'!$T$18/10^6</f>
        <v>13.586762430781185</v>
      </c>
      <c r="G19" s="45">
        <f>G8*'Value-add - EV'!$T$18/10^6</f>
        <v>19.477298152103788</v>
      </c>
      <c r="H19" s="46">
        <f>H8*SUM('Value-add - EV'!$T$19:$T$20)/10^6</f>
        <v>20.750244710293394</v>
      </c>
      <c r="I19" s="46">
        <f t="shared" si="9"/>
        <v>71.453291713142448</v>
      </c>
      <c r="K19" s="34" t="s">
        <v>17</v>
      </c>
      <c r="L19" s="72">
        <f t="shared" si="8"/>
        <v>6418.2104112618199</v>
      </c>
      <c r="M19" s="73">
        <f t="shared" si="8"/>
        <v>1796.882929040145</v>
      </c>
      <c r="N19" s="73">
        <f t="shared" si="8"/>
        <v>6327.830800699875</v>
      </c>
      <c r="O19" s="73">
        <f t="shared" si="8"/>
        <v>9071.2594548700563</v>
      </c>
      <c r="P19" s="74">
        <f t="shared" si="8"/>
        <v>9664.1152201484929</v>
      </c>
      <c r="Q19" s="74">
        <f t="shared" si="10"/>
        <v>33278.298816020389</v>
      </c>
      <c r="S19" s="161" t="s">
        <v>32</v>
      </c>
      <c r="T19" s="162">
        <v>162</v>
      </c>
      <c r="U19" s="31" t="s">
        <v>36</v>
      </c>
    </row>
    <row r="20" spans="1:21" x14ac:dyDescent="0.25">
      <c r="A20" s="159"/>
      <c r="C20" s="33" t="s">
        <v>16</v>
      </c>
      <c r="D20" s="41">
        <f>D9*'Value-add - EV'!$T$16/10^6</f>
        <v>6.2392142978810972</v>
      </c>
      <c r="E20" s="37">
        <f>E9*'Value-add - EV'!$T$17/10^6</f>
        <v>0.55116656745026538</v>
      </c>
      <c r="F20" s="37">
        <f>F9*'Value-add - EV'!$T$18/10^6</f>
        <v>5.4593111799553817</v>
      </c>
      <c r="G20" s="37">
        <f>G9*'Value-add - EV'!$T$18/10^6</f>
        <v>4.3288742443487607</v>
      </c>
      <c r="H20" s="42">
        <f>H9*SUM('Value-add - EV'!$T$19:$T$20)/10^6</f>
        <v>0.38523586402725907</v>
      </c>
      <c r="I20" s="42">
        <f t="shared" si="9"/>
        <v>16.963802153662762</v>
      </c>
      <c r="K20" s="33" t="s">
        <v>16</v>
      </c>
      <c r="L20" s="55">
        <f t="shared" si="8"/>
        <v>2905.8204710236523</v>
      </c>
      <c r="M20" s="59">
        <f t="shared" si="8"/>
        <v>256.69756129144929</v>
      </c>
      <c r="N20" s="59">
        <f t="shared" si="8"/>
        <v>2542.5922923965195</v>
      </c>
      <c r="O20" s="59">
        <f t="shared" si="8"/>
        <v>2016.1082461917697</v>
      </c>
      <c r="P20" s="63">
        <f t="shared" si="8"/>
        <v>179.41782513273546</v>
      </c>
      <c r="Q20" s="63">
        <f t="shared" si="10"/>
        <v>7900.6363960361259</v>
      </c>
      <c r="S20" s="161"/>
      <c r="T20" s="162"/>
      <c r="U20" s="31" t="s">
        <v>37</v>
      </c>
    </row>
    <row r="21" spans="1:21" x14ac:dyDescent="0.25">
      <c r="A21" s="159"/>
      <c r="C21" s="43" t="s">
        <v>20</v>
      </c>
      <c r="D21" s="44">
        <f>D10*'Value-add - EV'!$T$16/10^6</f>
        <v>43.674500085167672</v>
      </c>
      <c r="E21" s="45">
        <f>E10*'Value-add - EV'!$T$17/10^6</f>
        <v>3.8581659721518573</v>
      </c>
      <c r="F21" s="45">
        <f>F10*'Value-add - EV'!$T$18/10^6</f>
        <v>69.164745661859499</v>
      </c>
      <c r="G21" s="45">
        <f>G10*'Value-add - EV'!$T$18/10^6</f>
        <v>21.644371221743803</v>
      </c>
      <c r="H21" s="46">
        <f>H10*SUM('Value-add - EV'!$T$19:$T$20)/10^6</f>
        <v>9.6308966006814778</v>
      </c>
      <c r="I21" s="46">
        <f t="shared" si="9"/>
        <v>147.97267954160429</v>
      </c>
      <c r="K21" s="34" t="s">
        <v>20</v>
      </c>
      <c r="L21" s="72">
        <f t="shared" si="8"/>
        <v>20340.743297165562</v>
      </c>
      <c r="M21" s="73">
        <f t="shared" si="8"/>
        <v>1796.882929040145</v>
      </c>
      <c r="N21" s="73">
        <f t="shared" si="8"/>
        <v>32212.442820826131</v>
      </c>
      <c r="O21" s="73">
        <f t="shared" si="8"/>
        <v>10080.541230958848</v>
      </c>
      <c r="P21" s="74">
        <f t="shared" si="8"/>
        <v>4485.4456283183881</v>
      </c>
      <c r="Q21" s="74">
        <f t="shared" si="10"/>
        <v>68916.055906309077</v>
      </c>
    </row>
    <row r="22" spans="1:21" x14ac:dyDescent="0.25">
      <c r="A22" s="159"/>
      <c r="C22" s="33" t="s">
        <v>18</v>
      </c>
      <c r="D22" s="41">
        <f>D11*'Value-add - EV'!$T$16/10^6</f>
        <v>3.2826965315492305</v>
      </c>
      <c r="E22" s="37">
        <f>E11*'Value-add - EV'!$T$17/10^6</f>
        <v>0.50535663614539184</v>
      </c>
      <c r="F22" s="37">
        <f>F11*'Value-add - EV'!$T$18/10^6</f>
        <v>1.3648889591835982</v>
      </c>
      <c r="G22" s="37">
        <f>G11*'Value-add - EV'!$T$18/10^6</f>
        <v>5.9546166075940938</v>
      </c>
      <c r="H22" s="42">
        <f>H11*SUM('Value-add - EV'!$T$19:$T$20)/10^6</f>
        <v>0.53860618278052819</v>
      </c>
      <c r="I22" s="42">
        <f t="shared" si="9"/>
        <v>11.646164917252841</v>
      </c>
      <c r="K22" s="33" t="s">
        <v>18</v>
      </c>
      <c r="L22" s="55">
        <f t="shared" si="8"/>
        <v>1528.8666691210806</v>
      </c>
      <c r="M22" s="59">
        <f t="shared" si="8"/>
        <v>235.36227293517405</v>
      </c>
      <c r="N22" s="59">
        <f t="shared" si="8"/>
        <v>635.67655940537304</v>
      </c>
      <c r="O22" s="59">
        <f t="shared" si="8"/>
        <v>2773.2733657378349</v>
      </c>
      <c r="P22" s="63">
        <f t="shared" si="8"/>
        <v>250.84775053728927</v>
      </c>
      <c r="Q22" s="63">
        <f t="shared" si="10"/>
        <v>5424.0266177367521</v>
      </c>
      <c r="S22" s="28"/>
      <c r="T22" s="29" t="s">
        <v>49</v>
      </c>
      <c r="U22" s="70" t="s">
        <v>33</v>
      </c>
    </row>
    <row r="23" spans="1:21" x14ac:dyDescent="0.25">
      <c r="A23" s="160"/>
      <c r="C23" s="47" t="s">
        <v>19</v>
      </c>
      <c r="D23" s="48">
        <f>D12*'Value-add - EV'!$T$16/10^6</f>
        <v>23.053764968455187</v>
      </c>
      <c r="E23" s="49">
        <f>E12*'Value-add - EV'!$T$17/10^6</f>
        <v>3.4984310225079773</v>
      </c>
      <c r="F23" s="49">
        <f>F12*'Value-add - EV'!$T$18/10^6</f>
        <v>17.326907112745431</v>
      </c>
      <c r="G23" s="49">
        <f>G12*'Value-add - EV'!$T$18/10^6</f>
        <v>29.738247836346773</v>
      </c>
      <c r="H23" s="50">
        <f>H12*SUM('Value-add - EV'!$T$19:$T$20)/10^6</f>
        <v>13.496066155824877</v>
      </c>
      <c r="I23" s="50">
        <f t="shared" si="9"/>
        <v>87.113417095880237</v>
      </c>
      <c r="K23" s="35" t="s">
        <v>19</v>
      </c>
      <c r="L23" s="75">
        <f t="shared" si="8"/>
        <v>10736.945227583476</v>
      </c>
      <c r="M23" s="76">
        <f t="shared" si="8"/>
        <v>1629.3417722677527</v>
      </c>
      <c r="N23" s="76">
        <f t="shared" si="8"/>
        <v>8069.7470841544928</v>
      </c>
      <c r="O23" s="76">
        <f t="shared" si="8"/>
        <v>13850.142856060964</v>
      </c>
      <c r="P23" s="77">
        <f t="shared" si="8"/>
        <v>6285.5903710830989</v>
      </c>
      <c r="Q23" s="77">
        <f t="shared" si="10"/>
        <v>40571.767311149779</v>
      </c>
      <c r="S23" s="30" t="s">
        <v>50</v>
      </c>
      <c r="T23" s="3">
        <v>61</v>
      </c>
      <c r="U23" s="69" t="s">
        <v>52</v>
      </c>
    </row>
    <row r="24" spans="1:21" x14ac:dyDescent="0.25">
      <c r="S24" s="30" t="s">
        <v>51</v>
      </c>
      <c r="T24" s="3">
        <f>T23*T26</f>
        <v>4657.3499999999995</v>
      </c>
    </row>
    <row r="26" spans="1:21" x14ac:dyDescent="0.25">
      <c r="S26" s="30" t="s">
        <v>53</v>
      </c>
      <c r="T26" s="30">
        <v>76.349999999999994</v>
      </c>
      <c r="U26" s="1" t="s">
        <v>54</v>
      </c>
    </row>
  </sheetData>
  <mergeCells count="7">
    <mergeCell ref="T9:T12"/>
    <mergeCell ref="U9:U12"/>
    <mergeCell ref="S1:V1"/>
    <mergeCell ref="A15:A23"/>
    <mergeCell ref="A4:A12"/>
    <mergeCell ref="S19:S20"/>
    <mergeCell ref="T19:T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B2A47-2731-4AA8-8B1C-F30794B9A3B1}">
  <dimension ref="A1:W23"/>
  <sheetViews>
    <sheetView zoomScale="80" zoomScaleNormal="80" workbookViewId="0">
      <selection activeCell="E13" sqref="E13"/>
    </sheetView>
  </sheetViews>
  <sheetFormatPr defaultRowHeight="15" x14ac:dyDescent="0.25"/>
  <cols>
    <col min="1" max="1" width="9.140625" style="78"/>
    <col min="2" max="2" width="4.28515625" style="78" customWidth="1"/>
    <col min="3" max="3" width="13.5703125" style="78" customWidth="1"/>
    <col min="4" max="4" width="16.28515625" style="78" bestFit="1" customWidth="1"/>
    <col min="5" max="5" width="17.28515625" style="78" bestFit="1" customWidth="1"/>
    <col min="6" max="9" width="12.7109375" style="78" customWidth="1"/>
    <col min="10" max="10" width="9.140625" style="78"/>
    <col min="11" max="11" width="13.42578125" style="78" customWidth="1"/>
    <col min="12" max="17" width="9.85546875" style="78" customWidth="1"/>
    <col min="18" max="18" width="19.140625" style="78" customWidth="1"/>
    <col min="19" max="19" width="12.42578125" style="78" customWidth="1"/>
    <col min="20" max="20" width="19.140625" style="78" customWidth="1"/>
    <col min="21" max="21" width="23.5703125" style="78" customWidth="1"/>
    <col min="22" max="22" width="11.28515625" style="78" bestFit="1" customWidth="1"/>
    <col min="23" max="16384" width="9.140625" style="78"/>
  </cols>
  <sheetData>
    <row r="1" spans="1:23" ht="15.75" x14ac:dyDescent="0.25">
      <c r="A1" s="1"/>
      <c r="B1" s="1"/>
      <c r="C1" s="1"/>
      <c r="D1" s="1"/>
      <c r="E1" s="1"/>
      <c r="F1" s="1"/>
      <c r="G1" s="1"/>
      <c r="H1" s="1"/>
      <c r="I1" s="1"/>
      <c r="J1" s="1"/>
      <c r="K1" s="1"/>
      <c r="L1" s="1"/>
      <c r="M1" s="1"/>
      <c r="N1" s="1"/>
      <c r="O1" s="1"/>
      <c r="P1" s="1"/>
      <c r="Q1" s="1"/>
      <c r="R1" s="1"/>
      <c r="S1" s="155" t="s">
        <v>42</v>
      </c>
      <c r="T1" s="156"/>
      <c r="U1" s="156"/>
      <c r="V1" s="157"/>
      <c r="W1" s="1"/>
    </row>
    <row r="2" spans="1:23" x14ac:dyDescent="0.25">
      <c r="A2" s="1"/>
      <c r="B2" s="1"/>
      <c r="C2" s="1"/>
      <c r="D2" s="1"/>
      <c r="E2" s="1"/>
      <c r="F2" s="1"/>
      <c r="G2" s="1"/>
      <c r="H2" s="1"/>
      <c r="I2" s="1"/>
      <c r="J2" s="1"/>
      <c r="K2" s="1"/>
      <c r="L2" s="1"/>
      <c r="M2" s="1"/>
      <c r="N2" s="1"/>
      <c r="O2" s="1"/>
      <c r="P2" s="1"/>
      <c r="Q2" s="1"/>
      <c r="R2" s="1"/>
      <c r="S2" s="1"/>
      <c r="T2" s="1"/>
      <c r="U2" s="1"/>
      <c r="V2" s="1"/>
      <c r="W2" s="1"/>
    </row>
    <row r="3" spans="1:23" x14ac:dyDescent="0.25">
      <c r="A3" s="1"/>
      <c r="B3" s="1"/>
      <c r="C3" s="2" t="s">
        <v>57</v>
      </c>
      <c r="D3" s="1"/>
      <c r="E3" s="1"/>
      <c r="F3" s="1"/>
      <c r="G3" s="1"/>
      <c r="H3" s="1"/>
      <c r="I3" s="1"/>
      <c r="J3" s="1"/>
      <c r="K3" s="2" t="s">
        <v>71</v>
      </c>
      <c r="L3" s="1"/>
      <c r="M3" s="1"/>
      <c r="N3" s="1"/>
      <c r="O3" s="1"/>
      <c r="P3" s="1"/>
      <c r="Q3" s="1"/>
      <c r="R3" s="1"/>
      <c r="S3" s="27" t="s">
        <v>46</v>
      </c>
      <c r="T3" s="1"/>
      <c r="U3" s="1"/>
      <c r="V3" s="1"/>
      <c r="W3" s="1"/>
    </row>
    <row r="4" spans="1:23" x14ac:dyDescent="0.25">
      <c r="A4" s="163" t="s">
        <v>79</v>
      </c>
      <c r="B4" s="1"/>
      <c r="C4" s="7" t="s">
        <v>21</v>
      </c>
      <c r="D4" s="36" t="s">
        <v>25</v>
      </c>
      <c r="E4" s="36" t="s">
        <v>27</v>
      </c>
      <c r="F4" s="36" t="s">
        <v>26</v>
      </c>
      <c r="G4" s="36" t="s">
        <v>28</v>
      </c>
      <c r="H4" s="36" t="s">
        <v>32</v>
      </c>
      <c r="I4" s="36" t="s">
        <v>7</v>
      </c>
      <c r="J4" s="1"/>
      <c r="K4" s="51" t="s">
        <v>21</v>
      </c>
      <c r="L4" s="52" t="s">
        <v>25</v>
      </c>
      <c r="M4" s="52" t="s">
        <v>27</v>
      </c>
      <c r="N4" s="52" t="s">
        <v>26</v>
      </c>
      <c r="O4" s="52" t="s">
        <v>28</v>
      </c>
      <c r="P4" s="52" t="s">
        <v>32</v>
      </c>
      <c r="Q4" s="52" t="s">
        <v>7</v>
      </c>
      <c r="R4" s="1"/>
      <c r="S4" s="28" t="s">
        <v>30</v>
      </c>
      <c r="T4" s="29" t="s">
        <v>55</v>
      </c>
      <c r="U4" s="29" t="s">
        <v>44</v>
      </c>
      <c r="V4" s="29" t="s">
        <v>39</v>
      </c>
      <c r="W4" s="70"/>
    </row>
    <row r="5" spans="1:23" x14ac:dyDescent="0.25">
      <c r="A5" s="164"/>
      <c r="B5" s="1"/>
      <c r="C5" s="33" t="s">
        <v>13</v>
      </c>
      <c r="D5" s="53">
        <f>'VSM output'!C6</f>
        <v>34486028.443696767</v>
      </c>
      <c r="E5" s="57">
        <f>'VSM output'!E6</f>
        <v>1615252.0168208824</v>
      </c>
      <c r="F5" s="57">
        <f>'VSM output'!G6</f>
        <v>9204246.589782767</v>
      </c>
      <c r="G5" s="57">
        <f>'VSM output'!I6</f>
        <v>3443557.4891582616</v>
      </c>
      <c r="H5" s="61">
        <f>'VSM output'!K6</f>
        <v>336652.52561108914</v>
      </c>
      <c r="I5" s="61">
        <f>SUM(D5:H5)</f>
        <v>49085737.065069765</v>
      </c>
      <c r="J5" s="1"/>
      <c r="K5" s="33" t="s">
        <v>13</v>
      </c>
      <c r="L5" s="53">
        <f>D5*$V$5/10^7</f>
        <v>50122.241608398319</v>
      </c>
      <c r="M5" s="57">
        <f>E5*$V$6/10^7</f>
        <v>7392.7604244294525</v>
      </c>
      <c r="N5" s="57">
        <f>F5*$V$7/10^7</f>
        <v>250516.61781656567</v>
      </c>
      <c r="O5" s="57">
        <f>G5*$V$7/10^7</f>
        <v>93725.039526694483</v>
      </c>
      <c r="P5" s="61">
        <f>SUM(H5,'VSM output'!L6)*$V$8/10^7</f>
        <v>102015.91685184519</v>
      </c>
      <c r="Q5" s="61">
        <f>SUM(L5:P5)</f>
        <v>503772.57622793317</v>
      </c>
      <c r="R5" s="1"/>
      <c r="S5" s="30" t="s">
        <v>25</v>
      </c>
      <c r="T5" s="3">
        <v>58136.287499999999</v>
      </c>
      <c r="U5" s="67">
        <v>0.25</v>
      </c>
      <c r="V5" s="3">
        <f>U5*T5</f>
        <v>14534.071875</v>
      </c>
      <c r="W5" s="69"/>
    </row>
    <row r="6" spans="1:23" x14ac:dyDescent="0.25">
      <c r="A6" s="164"/>
      <c r="B6" s="1"/>
      <c r="C6" s="43" t="s">
        <v>14</v>
      </c>
      <c r="D6" s="54">
        <f>'VSM output'!C7</f>
        <v>23595703.672003049</v>
      </c>
      <c r="E6" s="58">
        <f>'VSM output'!E7</f>
        <v>1105172.4325616567</v>
      </c>
      <c r="F6" s="58">
        <f>'VSM output'!G7</f>
        <v>8119341.6591528328</v>
      </c>
      <c r="G6" s="58">
        <f>'VSM output'!I7</f>
        <v>2718598.0177565226</v>
      </c>
      <c r="H6" s="62">
        <f>'VSM output'!K7</f>
        <v>238037.13932097211</v>
      </c>
      <c r="I6" s="62">
        <f t="shared" ref="I6:I12" si="0">SUM(D6:H6)</f>
        <v>35776852.920795031</v>
      </c>
      <c r="J6" s="1"/>
      <c r="K6" s="34" t="s">
        <v>14</v>
      </c>
      <c r="L6" s="72">
        <f t="shared" ref="L6:L12" si="1">D6*$V$5/10^7</f>
        <v>34294.165311009376</v>
      </c>
      <c r="M6" s="73">
        <f t="shared" ref="M6:M12" si="2">E6*$V$6/10^7</f>
        <v>5058.2045009254161</v>
      </c>
      <c r="N6" s="73">
        <f t="shared" ref="N6:N12" si="3">F6*$V$7/10^7</f>
        <v>220988.21359327753</v>
      </c>
      <c r="O6" s="73">
        <f t="shared" ref="O6:O12" si="4">G6*$V$7/10^7</f>
        <v>73993.452257916695</v>
      </c>
      <c r="P6" s="74">
        <f t="shared" ref="P6:P12" si="5">H6*$V$8/10^7</f>
        <v>71411.141796291631</v>
      </c>
      <c r="Q6" s="74">
        <f t="shared" ref="Q6:Q12" si="6">SUM(L6:P6)</f>
        <v>405745.17745942064</v>
      </c>
      <c r="R6" s="1"/>
      <c r="S6" s="30" t="s">
        <v>27</v>
      </c>
      <c r="T6" s="3">
        <v>183073.85714285713</v>
      </c>
      <c r="U6" s="67">
        <v>0.25</v>
      </c>
      <c r="V6" s="3">
        <f t="shared" ref="V6:V8" si="7">U6*T6</f>
        <v>45768.464285714283</v>
      </c>
      <c r="W6" s="1"/>
    </row>
    <row r="7" spans="1:23" x14ac:dyDescent="0.25">
      <c r="A7" s="164"/>
      <c r="B7" s="1"/>
      <c r="C7" s="33" t="s">
        <v>15</v>
      </c>
      <c r="D7" s="55">
        <f>'VSM output'!C8</f>
        <v>14962033.629053256</v>
      </c>
      <c r="E7" s="59">
        <f>'VSM output'!E8</f>
        <v>1434543.1207609647</v>
      </c>
      <c r="F7" s="59">
        <f>'VSM output'!G8</f>
        <v>3539019.7561240057</v>
      </c>
      <c r="G7" s="59">
        <f>'VSM output'!I8</f>
        <v>2467124.4325998132</v>
      </c>
      <c r="H7" s="63">
        <f>'VSM output'!K8</f>
        <v>507228.20402939408</v>
      </c>
      <c r="I7" s="63">
        <f t="shared" si="0"/>
        <v>22909949.14256743</v>
      </c>
      <c r="J7" s="1"/>
      <c r="K7" s="33" t="s">
        <v>15</v>
      </c>
      <c r="L7" s="55">
        <f t="shared" si="1"/>
        <v>21745.927216082709</v>
      </c>
      <c r="M7" s="59">
        <f t="shared" si="2"/>
        <v>6565.6835588865324</v>
      </c>
      <c r="N7" s="59">
        <f t="shared" si="3"/>
        <v>96323.284153898101</v>
      </c>
      <c r="O7" s="59">
        <f t="shared" si="4"/>
        <v>67148.968963260442</v>
      </c>
      <c r="P7" s="63">
        <f t="shared" si="5"/>
        <v>152168.46120881822</v>
      </c>
      <c r="Q7" s="63">
        <f t="shared" si="6"/>
        <v>343952.32510094601</v>
      </c>
      <c r="R7" s="1"/>
      <c r="S7" s="30" t="s">
        <v>26</v>
      </c>
      <c r="T7" s="3">
        <v>777642.96969696973</v>
      </c>
      <c r="U7" s="67">
        <v>0.35</v>
      </c>
      <c r="V7" s="3">
        <f t="shared" si="7"/>
        <v>272175.03939393937</v>
      </c>
      <c r="W7" s="1"/>
    </row>
    <row r="8" spans="1:23" x14ac:dyDescent="0.25">
      <c r="A8" s="164"/>
      <c r="B8" s="1"/>
      <c r="C8" s="43" t="s">
        <v>17</v>
      </c>
      <c r="D8" s="54">
        <f>'VSM output'!C9</f>
        <v>10237180.904089071</v>
      </c>
      <c r="E8" s="58">
        <f>'VSM output'!E9</f>
        <v>981529.5036785549</v>
      </c>
      <c r="F8" s="58">
        <f>'VSM output'!G9</f>
        <v>3121875.3494022493</v>
      </c>
      <c r="G8" s="58">
        <f>'VSM output'!I9</f>
        <v>1947729.815210379</v>
      </c>
      <c r="H8" s="62">
        <f>'VSM output'!K9</f>
        <v>384263.79093135917</v>
      </c>
      <c r="I8" s="62">
        <f t="shared" si="0"/>
        <v>16672579.363311613</v>
      </c>
      <c r="J8" s="1"/>
      <c r="K8" s="34" t="s">
        <v>17</v>
      </c>
      <c r="L8" s="72">
        <f t="shared" si="1"/>
        <v>14878.792305740802</v>
      </c>
      <c r="M8" s="73">
        <f t="shared" si="2"/>
        <v>4492.3098034486811</v>
      </c>
      <c r="N8" s="73">
        <f t="shared" si="3"/>
        <v>84969.654620652538</v>
      </c>
      <c r="O8" s="73">
        <f>G8*$V$7/10^7</f>
        <v>53012.343918363513</v>
      </c>
      <c r="P8" s="74">
        <f>H8*$V$8/10^7</f>
        <v>115279.13727940773</v>
      </c>
      <c r="Q8" s="74">
        <f t="shared" si="6"/>
        <v>272632.23792761326</v>
      </c>
      <c r="R8" s="1"/>
      <c r="S8" s="65" t="s">
        <v>32</v>
      </c>
      <c r="T8" s="66">
        <v>6000000</v>
      </c>
      <c r="U8" s="68">
        <v>0.5</v>
      </c>
      <c r="V8" s="3">
        <f t="shared" si="7"/>
        <v>3000000</v>
      </c>
      <c r="W8" s="1"/>
    </row>
    <row r="9" spans="1:23" x14ac:dyDescent="0.25">
      <c r="A9" s="164"/>
      <c r="B9" s="1"/>
      <c r="C9" s="33" t="s">
        <v>16</v>
      </c>
      <c r="D9" s="55">
        <f>'VSM output'!C10</f>
        <v>47418028.66389633</v>
      </c>
      <c r="E9" s="59">
        <f>'VSM output'!E10</f>
        <v>1434543.1207609647</v>
      </c>
      <c r="F9" s="59">
        <f>'VSM output'!G10</f>
        <v>18015726.893852763</v>
      </c>
      <c r="G9" s="59">
        <f>'VSM output'!I10</f>
        <v>2741620.3547542146</v>
      </c>
      <c r="H9" s="63">
        <f>'VSM output'!K10</f>
        <v>235421.91690554723</v>
      </c>
      <c r="I9" s="63">
        <f t="shared" si="0"/>
        <v>69845340.950169817</v>
      </c>
      <c r="J9" s="1"/>
      <c r="K9" s="33" t="s">
        <v>16</v>
      </c>
      <c r="L9" s="55">
        <f t="shared" si="1"/>
        <v>68917.70367718795</v>
      </c>
      <c r="M9" s="59">
        <f t="shared" si="2"/>
        <v>6565.6835588865324</v>
      </c>
      <c r="N9" s="59">
        <f t="shared" si="3"/>
        <v>490343.11770448292</v>
      </c>
      <c r="O9" s="59">
        <f t="shared" si="4"/>
        <v>74620.062805845431</v>
      </c>
      <c r="P9" s="63">
        <f t="shared" si="5"/>
        <v>70626.575071664178</v>
      </c>
      <c r="Q9" s="63">
        <f t="shared" si="6"/>
        <v>711073.14281806699</v>
      </c>
      <c r="R9" s="1"/>
      <c r="S9" s="1"/>
      <c r="T9" s="152" t="s">
        <v>56</v>
      </c>
      <c r="U9" s="154" t="s">
        <v>48</v>
      </c>
      <c r="V9" s="1"/>
      <c r="W9" s="1"/>
    </row>
    <row r="10" spans="1:23" x14ac:dyDescent="0.25">
      <c r="A10" s="164"/>
      <c r="B10" s="1"/>
      <c r="C10" s="43" t="s">
        <v>20</v>
      </c>
      <c r="D10" s="54">
        <f>'VSM output'!C11</f>
        <v>32443914.348981705</v>
      </c>
      <c r="E10" s="58">
        <f>'VSM output'!E11</f>
        <v>981529.5036785549</v>
      </c>
      <c r="F10" s="58">
        <f>'VSM output'!G11</f>
        <v>15892212.411122624</v>
      </c>
      <c r="G10" s="58">
        <f>'VSM output'!I11</f>
        <v>2164437.1221743803</v>
      </c>
      <c r="H10" s="62">
        <f>'VSM output'!K11</f>
        <v>178349.93704965699</v>
      </c>
      <c r="I10" s="62">
        <f t="shared" si="0"/>
        <v>51660443.323006928</v>
      </c>
      <c r="J10" s="1"/>
      <c r="K10" s="34" t="s">
        <v>20</v>
      </c>
      <c r="L10" s="72">
        <f t="shared" si="1"/>
        <v>47154.218305444389</v>
      </c>
      <c r="M10" s="73">
        <f t="shared" si="2"/>
        <v>4492.3098034486811</v>
      </c>
      <c r="N10" s="73">
        <f t="shared" si="3"/>
        <v>432546.35390541522</v>
      </c>
      <c r="O10" s="73">
        <f t="shared" si="4"/>
        <v>58910.575899351672</v>
      </c>
      <c r="P10" s="74">
        <f t="shared" si="5"/>
        <v>53504.981114897091</v>
      </c>
      <c r="Q10" s="74">
        <f t="shared" si="6"/>
        <v>596608.43902855704</v>
      </c>
      <c r="R10" s="1"/>
      <c r="S10" s="1"/>
      <c r="T10" s="153"/>
      <c r="U10" s="153"/>
      <c r="V10" s="1"/>
      <c r="W10" s="1"/>
    </row>
    <row r="11" spans="1:23" x14ac:dyDescent="0.25">
      <c r="A11" s="164"/>
      <c r="B11" s="1"/>
      <c r="C11" s="33" t="s">
        <v>18</v>
      </c>
      <c r="D11" s="55">
        <f>'VSM output'!C12</f>
        <v>24948493.639774147</v>
      </c>
      <c r="E11" s="59">
        <f>'VSM output'!E12</f>
        <v>1315311.7927071843</v>
      </c>
      <c r="F11" s="59">
        <f>'VSM output'!G12</f>
        <v>4504133.5653058738</v>
      </c>
      <c r="G11" s="59">
        <f>'VSM output'!I12</f>
        <v>3771257.184809593</v>
      </c>
      <c r="H11" s="63">
        <f>'VSM output'!K12</f>
        <v>329148.22281032283</v>
      </c>
      <c r="I11" s="63">
        <f t="shared" si="0"/>
        <v>34868344.405407123</v>
      </c>
      <c r="J11" s="1"/>
      <c r="K11" s="33" t="s">
        <v>18</v>
      </c>
      <c r="L11" s="55">
        <f t="shared" si="1"/>
        <v>36260.31997334578</v>
      </c>
      <c r="M11" s="59">
        <f t="shared" si="2"/>
        <v>6019.9800809097596</v>
      </c>
      <c r="N11" s="59">
        <f t="shared" si="3"/>
        <v>122591.27305726906</v>
      </c>
      <c r="O11" s="59">
        <f t="shared" si="4"/>
        <v>102644.20728402279</v>
      </c>
      <c r="P11" s="63">
        <f t="shared" si="5"/>
        <v>98744.466843096845</v>
      </c>
      <c r="Q11" s="63">
        <f t="shared" si="6"/>
        <v>366260.24723864422</v>
      </c>
      <c r="R11" s="1"/>
      <c r="S11" s="1"/>
      <c r="T11" s="153"/>
      <c r="U11" s="153"/>
      <c r="V11" s="1"/>
      <c r="W11" s="1"/>
    </row>
    <row r="12" spans="1:23" x14ac:dyDescent="0.25">
      <c r="A12" s="165"/>
      <c r="B12" s="1"/>
      <c r="C12" s="47" t="s">
        <v>19</v>
      </c>
      <c r="D12" s="56">
        <f>'VSM output'!C13</f>
        <v>17125653.976566713</v>
      </c>
      <c r="E12" s="60">
        <f>'VSM output'!E13</f>
        <v>890011.80611748947</v>
      </c>
      <c r="F12" s="60">
        <f>'VSM output'!G13</f>
        <v>3981260.7655606414</v>
      </c>
      <c r="G12" s="60">
        <f>'VSM output'!I13</f>
        <v>2973824.7836346771</v>
      </c>
      <c r="H12" s="64">
        <f>'VSM output'!K13</f>
        <v>249927.15103379404</v>
      </c>
      <c r="I12" s="64">
        <f t="shared" si="0"/>
        <v>25220678.482913315</v>
      </c>
      <c r="J12" s="1"/>
      <c r="K12" s="35" t="s">
        <v>19</v>
      </c>
      <c r="L12" s="75">
        <f t="shared" si="1"/>
        <v>24890.548580180017</v>
      </c>
      <c r="M12" s="76">
        <f t="shared" si="2"/>
        <v>4073.4473562152384</v>
      </c>
      <c r="N12" s="76">
        <f t="shared" si="3"/>
        <v>108359.98057040128</v>
      </c>
      <c r="O12" s="76">
        <f t="shared" si="4"/>
        <v>80940.087763644144</v>
      </c>
      <c r="P12" s="77">
        <f t="shared" si="5"/>
        <v>74978.145310138207</v>
      </c>
      <c r="Q12" s="77">
        <f t="shared" si="6"/>
        <v>293242.2095805789</v>
      </c>
      <c r="R12" s="1"/>
      <c r="S12" s="1"/>
      <c r="T12" s="153"/>
      <c r="U12" s="153"/>
      <c r="V12" s="1"/>
      <c r="W12" s="1"/>
    </row>
    <row r="14" spans="1:23" x14ac:dyDescent="0.25">
      <c r="C14" s="2" t="s">
        <v>80</v>
      </c>
      <c r="D14" s="1"/>
      <c r="E14" s="1"/>
      <c r="K14" s="2" t="s">
        <v>88</v>
      </c>
      <c r="S14" s="27" t="s">
        <v>81</v>
      </c>
      <c r="T14" s="1"/>
      <c r="U14" s="1"/>
      <c r="V14" s="1"/>
    </row>
    <row r="15" spans="1:23" x14ac:dyDescent="0.25">
      <c r="A15" s="158" t="s">
        <v>78</v>
      </c>
      <c r="C15" s="79" t="s">
        <v>21</v>
      </c>
      <c r="D15" s="36" t="s">
        <v>8</v>
      </c>
      <c r="E15" s="36" t="s">
        <v>9</v>
      </c>
      <c r="K15" s="51" t="s">
        <v>21</v>
      </c>
      <c r="L15" s="52" t="s">
        <v>8</v>
      </c>
      <c r="M15" s="97" t="s">
        <v>9</v>
      </c>
      <c r="N15" s="52" t="s">
        <v>7</v>
      </c>
      <c r="S15" s="30" t="s">
        <v>8</v>
      </c>
      <c r="T15" s="30" t="s">
        <v>82</v>
      </c>
      <c r="U15" s="88">
        <v>0.753</v>
      </c>
      <c r="V15" s="89" t="s">
        <v>83</v>
      </c>
    </row>
    <row r="16" spans="1:23" x14ac:dyDescent="0.25">
      <c r="A16" s="159"/>
      <c r="C16" s="33" t="s">
        <v>13</v>
      </c>
      <c r="D16" s="53">
        <f>('VSM output'!C31*10^6/'Value-add - ICEV'!$U$18)*(10^3)/$U$15</f>
        <v>50339099958.594696</v>
      </c>
      <c r="E16" s="61">
        <f>('VSM output'!D31*10^6/'Value-add - ICEV'!$U$19)*(10^3)/'Value-add - ICEV'!$U$16</f>
        <v>99991450534.92511</v>
      </c>
      <c r="K16" s="33" t="s">
        <v>13</v>
      </c>
      <c r="L16" s="53">
        <f>D16*$T$22/10^7</f>
        <v>183976.82557367397</v>
      </c>
      <c r="M16" s="57">
        <f>E16*$T$23/10^7</f>
        <v>405090.36397961539</v>
      </c>
      <c r="N16" s="98">
        <f>SUM(L16:M16)</f>
        <v>589067.18955328932</v>
      </c>
      <c r="S16" s="30" t="s">
        <v>9</v>
      </c>
      <c r="T16" s="30" t="s">
        <v>82</v>
      </c>
      <c r="U16" s="88">
        <v>0.84299999999999997</v>
      </c>
      <c r="V16" s="89" t="s">
        <v>83</v>
      </c>
    </row>
    <row r="17" spans="1:22" x14ac:dyDescent="0.25">
      <c r="A17" s="159"/>
      <c r="C17" s="43" t="s">
        <v>14</v>
      </c>
      <c r="D17" s="54">
        <f>('VSM output'!C32*10^6/'Value-add - ICEV'!$U$18)*(10^3)/$U$15</f>
        <v>43192982863.133514</v>
      </c>
      <c r="E17" s="62">
        <f>('VSM output'!D32*10^6/'Value-add - ICEV'!$U$19)*(10^3)/'Value-add - ICEV'!$U$16</f>
        <v>84179800299.030243</v>
      </c>
      <c r="K17" s="34" t="s">
        <v>14</v>
      </c>
      <c r="L17" s="72">
        <f t="shared" ref="L17:L23" si="8">D17*$T$22/10^7</f>
        <v>157859.5541190372</v>
      </c>
      <c r="M17" s="73">
        <f t="shared" ref="M17:M23" si="9">E17*$T$23/10^7</f>
        <v>341033.4159614463</v>
      </c>
      <c r="N17" s="99">
        <f t="shared" ref="N17:N23" si="10">SUM(L17:M17)</f>
        <v>498892.97008048347</v>
      </c>
    </row>
    <row r="18" spans="1:22" x14ac:dyDescent="0.25">
      <c r="A18" s="159"/>
      <c r="C18" s="33" t="s">
        <v>15</v>
      </c>
      <c r="D18" s="55">
        <f>('VSM output'!C33*10^6/'Value-add - ICEV'!$U$18)*(10^3)/$U$15</f>
        <v>31410003562.509872</v>
      </c>
      <c r="E18" s="63">
        <f>('VSM output'!D33*10^6/'Value-add - ICEV'!$U$19)*(10^3)/'Value-add - ICEV'!$U$16</f>
        <v>90846437385.224442</v>
      </c>
      <c r="K18" s="33" t="s">
        <v>15</v>
      </c>
      <c r="L18" s="55">
        <f t="shared" si="8"/>
        <v>114795.71052008295</v>
      </c>
      <c r="M18" s="59">
        <f t="shared" si="9"/>
        <v>368041.62945689051</v>
      </c>
      <c r="N18" s="100">
        <f t="shared" si="10"/>
        <v>482837.33997697348</v>
      </c>
      <c r="S18" s="30" t="s">
        <v>8</v>
      </c>
      <c r="T18" s="30" t="s">
        <v>84</v>
      </c>
      <c r="U18" s="90">
        <v>1.07</v>
      </c>
      <c r="V18" s="91" t="s">
        <v>85</v>
      </c>
    </row>
    <row r="19" spans="1:22" x14ac:dyDescent="0.25">
      <c r="A19" s="159"/>
      <c r="C19" s="43" t="s">
        <v>17</v>
      </c>
      <c r="D19" s="54">
        <f>('VSM output'!C34*10^6/'Value-add - ICEV'!$U$18)*(10^3)/$U$15</f>
        <v>27214446698.859596</v>
      </c>
      <c r="E19" s="62">
        <f>('VSM output'!D34*10^6/'Value-add - ICEV'!$U$19)*(10^3)/'Value-add - ICEV'!$U$16</f>
        <v>77006184344.10144</v>
      </c>
      <c r="K19" s="34" t="s">
        <v>17</v>
      </c>
      <c r="L19" s="72">
        <f t="shared" si="8"/>
        <v>99461.999072657098</v>
      </c>
      <c r="M19" s="73">
        <f t="shared" si="9"/>
        <v>311971.30432404095</v>
      </c>
      <c r="N19" s="99">
        <f t="shared" si="10"/>
        <v>411433.30339669803</v>
      </c>
      <c r="S19" s="30" t="s">
        <v>9</v>
      </c>
      <c r="T19" s="30" t="s">
        <v>84</v>
      </c>
      <c r="U19" s="90">
        <v>1.0349999999999999</v>
      </c>
      <c r="V19" s="91" t="s">
        <v>85</v>
      </c>
    </row>
    <row r="20" spans="1:22" x14ac:dyDescent="0.25">
      <c r="A20" s="159"/>
      <c r="C20" s="33" t="s">
        <v>16</v>
      </c>
      <c r="D20" s="55">
        <f>('VSM output'!C35*10^6/'Value-add - ICEV'!$U$18)*(10^3)/$U$15</f>
        <v>79525189318.807419</v>
      </c>
      <c r="E20" s="63">
        <f>('VSM output'!D35*10^6/'Value-add - ICEV'!$U$19)*(10^3)/'Value-add - ICEV'!$U$16</f>
        <v>100441948640.32681</v>
      </c>
      <c r="K20" s="33" t="s">
        <v>16</v>
      </c>
      <c r="L20" s="55">
        <f t="shared" si="8"/>
        <v>290644.68566291145</v>
      </c>
      <c r="M20" s="59">
        <f t="shared" si="9"/>
        <v>406915.44442912401</v>
      </c>
      <c r="N20" s="100">
        <f t="shared" si="10"/>
        <v>697560.13009203551</v>
      </c>
    </row>
    <row r="21" spans="1:22" x14ac:dyDescent="0.25">
      <c r="A21" s="159"/>
      <c r="C21" s="43" t="s">
        <v>20</v>
      </c>
      <c r="D21" s="54">
        <f>('VSM output'!C36*10^6/'Value-add - ICEV'!$U$18)*(10^3)/$U$15</f>
        <v>68688391144.170853</v>
      </c>
      <c r="E21" s="62">
        <f>('VSM output'!D36*10^6/'Value-add - ICEV'!$U$19)*(10^3)/'Value-add - ICEV'!$U$16</f>
        <v>87298484795.89537</v>
      </c>
      <c r="K21" s="34" t="s">
        <v>20</v>
      </c>
      <c r="L21" s="72">
        <f t="shared" si="8"/>
        <v>251038.8975341584</v>
      </c>
      <c r="M21" s="73">
        <f t="shared" si="9"/>
        <v>353667.98652937112</v>
      </c>
      <c r="N21" s="99">
        <f t="shared" si="10"/>
        <v>604706.88406352955</v>
      </c>
      <c r="S21" s="92" t="s">
        <v>86</v>
      </c>
      <c r="U21" s="96" t="s">
        <v>33</v>
      </c>
    </row>
    <row r="22" spans="1:22" ht="15" customHeight="1" x14ac:dyDescent="0.25">
      <c r="A22" s="159"/>
      <c r="C22" s="33" t="s">
        <v>18</v>
      </c>
      <c r="D22" s="55">
        <f>('VSM output'!C37*10^6/'Value-add - ICEV'!$U$18)*(10^3)/$U$15</f>
        <v>39176594531.885262</v>
      </c>
      <c r="E22" s="63">
        <f>('VSM output'!D37*10^6/'Value-add - ICEV'!$U$19)*(10^3)/'Value-add - ICEV'!$U$16</f>
        <v>96613512936.563065</v>
      </c>
      <c r="K22" s="33" t="s">
        <v>18</v>
      </c>
      <c r="L22" s="55">
        <f t="shared" si="8"/>
        <v>143180.65886540766</v>
      </c>
      <c r="M22" s="59">
        <f t="shared" si="9"/>
        <v>391405.49428425112</v>
      </c>
      <c r="N22" s="100">
        <f t="shared" si="10"/>
        <v>534586.15314965881</v>
      </c>
      <c r="S22" s="93" t="s">
        <v>8</v>
      </c>
      <c r="T22" s="94">
        <v>36.547499999999999</v>
      </c>
      <c r="U22" s="166" t="s">
        <v>87</v>
      </c>
      <c r="V22" s="167"/>
    </row>
    <row r="23" spans="1:22" x14ac:dyDescent="0.25">
      <c r="A23" s="160"/>
      <c r="C23" s="47" t="s">
        <v>19</v>
      </c>
      <c r="D23" s="56">
        <f>('VSM output'!C38*10^6/'Value-add - ICEV'!$U$18)*(10^3)/$U$15</f>
        <v>33706626641.205051</v>
      </c>
      <c r="E23" s="64">
        <f>('VSM output'!D38*10^6/'Value-add - ICEV'!$U$19)*(10^3)/'Value-add - ICEV'!$U$16</f>
        <v>81691273846.801193</v>
      </c>
      <c r="K23" s="35" t="s">
        <v>19</v>
      </c>
      <c r="L23" s="75">
        <f t="shared" si="8"/>
        <v>123189.29371694417</v>
      </c>
      <c r="M23" s="76">
        <f t="shared" si="9"/>
        <v>330951.77317185339</v>
      </c>
      <c r="N23" s="101">
        <f t="shared" si="10"/>
        <v>454141.06688879756</v>
      </c>
      <c r="S23" s="93" t="s">
        <v>9</v>
      </c>
      <c r="T23" s="94">
        <v>40.512500000000003</v>
      </c>
      <c r="U23" s="166"/>
      <c r="V23" s="167"/>
    </row>
  </sheetData>
  <mergeCells count="6">
    <mergeCell ref="S1:V1"/>
    <mergeCell ref="A4:A12"/>
    <mergeCell ref="T9:T12"/>
    <mergeCell ref="U9:U12"/>
    <mergeCell ref="A15:A23"/>
    <mergeCell ref="U22:V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DAF7-7DED-4B49-A840-2E75BDA08B18}">
  <dimension ref="A1:V34"/>
  <sheetViews>
    <sheetView zoomScale="80" zoomScaleNormal="80" workbookViewId="0">
      <selection activeCell="D15" sqref="D15:H15"/>
    </sheetView>
  </sheetViews>
  <sheetFormatPr defaultRowHeight="15" x14ac:dyDescent="0.25"/>
  <cols>
    <col min="1" max="1" width="9.140625" style="1"/>
    <col min="2" max="2" width="4.42578125" style="1" customWidth="1"/>
    <col min="3" max="3" width="16.42578125" style="1" bestFit="1" customWidth="1"/>
    <col min="4" max="6" width="12.7109375" style="1" customWidth="1"/>
    <col min="7" max="7" width="13.42578125" style="1" customWidth="1"/>
    <col min="8" max="9" width="12.7109375" style="1" customWidth="1"/>
    <col min="10" max="10" width="9.140625" style="1"/>
    <col min="11" max="11" width="13.42578125" style="1" bestFit="1" customWidth="1"/>
    <col min="12" max="17" width="11" style="1" customWidth="1"/>
    <col min="18" max="18" width="14.140625" style="1" customWidth="1"/>
    <col min="19" max="19" width="18.5703125" style="1" customWidth="1"/>
    <col min="20" max="20" width="20.28515625" style="1" customWidth="1"/>
    <col min="21" max="21" width="25.42578125" style="1" customWidth="1"/>
    <col min="22" max="22" width="11.28515625" style="1" bestFit="1" customWidth="1"/>
    <col min="23" max="16384" width="9.140625" style="1"/>
  </cols>
  <sheetData>
    <row r="1" spans="1:22" ht="15.75" x14ac:dyDescent="0.25">
      <c r="S1" s="155" t="s">
        <v>42</v>
      </c>
      <c r="T1" s="156"/>
      <c r="U1" s="156"/>
      <c r="V1" s="157"/>
    </row>
    <row r="3" spans="1:22" x14ac:dyDescent="0.25">
      <c r="C3" s="2" t="s">
        <v>59</v>
      </c>
      <c r="K3" s="2" t="s">
        <v>60</v>
      </c>
      <c r="S3" s="27" t="s">
        <v>63</v>
      </c>
    </row>
    <row r="4" spans="1:22" x14ac:dyDescent="0.25">
      <c r="A4" s="158" t="s">
        <v>40</v>
      </c>
      <c r="C4" s="79" t="s">
        <v>21</v>
      </c>
      <c r="D4" s="36" t="s">
        <v>25</v>
      </c>
      <c r="E4" s="36" t="s">
        <v>27</v>
      </c>
      <c r="F4" s="36" t="s">
        <v>26</v>
      </c>
      <c r="G4" s="36" t="s">
        <v>28</v>
      </c>
      <c r="H4" s="36" t="s">
        <v>32</v>
      </c>
      <c r="I4" s="36" t="s">
        <v>7</v>
      </c>
      <c r="K4" s="51" t="s">
        <v>21</v>
      </c>
      <c r="L4" s="52" t="s">
        <v>25</v>
      </c>
      <c r="M4" s="52" t="s">
        <v>27</v>
      </c>
      <c r="N4" s="52" t="s">
        <v>26</v>
      </c>
      <c r="O4" s="52" t="s">
        <v>28</v>
      </c>
      <c r="P4" s="52" t="s">
        <v>32</v>
      </c>
      <c r="Q4" s="52" t="s">
        <v>7</v>
      </c>
      <c r="S4" s="28" t="s">
        <v>65</v>
      </c>
      <c r="T4" s="29" t="s">
        <v>62</v>
      </c>
      <c r="U4" s="71" t="s">
        <v>33</v>
      </c>
    </row>
    <row r="5" spans="1:22" ht="15" customHeight="1" x14ac:dyDescent="0.25">
      <c r="A5" s="159"/>
      <c r="C5" s="33" t="s">
        <v>13</v>
      </c>
      <c r="D5" s="53">
        <f>'Value-add - EV'!L5</f>
        <v>4705.3914157741401</v>
      </c>
      <c r="E5" s="57">
        <f>'Value-add - EV'!M5</f>
        <v>626.9728223186321</v>
      </c>
      <c r="F5" s="57">
        <f>'Value-add - EV'!N5</f>
        <v>2401.4902046808775</v>
      </c>
      <c r="G5" s="57">
        <f>'Value-add - EV'!O5</f>
        <v>4681.4620345503017</v>
      </c>
      <c r="H5" s="61">
        <f>'Value-add - EV'!P5</f>
        <v>1809.7623649517341</v>
      </c>
      <c r="I5" s="61">
        <f>SUM(D5:H5)</f>
        <v>14225.078842275685</v>
      </c>
      <c r="K5" s="33" t="s">
        <v>13</v>
      </c>
      <c r="L5" s="53">
        <f>D5*$T$5</f>
        <v>1658.9521017152415</v>
      </c>
      <c r="M5" s="57">
        <f>E5*$T$6</f>
        <v>221.04811043285105</v>
      </c>
      <c r="N5" s="57">
        <f>F5*$T$7</f>
        <v>846.67923882979642</v>
      </c>
      <c r="O5" s="57">
        <f>G5*$T$8</f>
        <v>1650.5154608991447</v>
      </c>
      <c r="P5" s="61">
        <f>H5*$T$9</f>
        <v>638.05724405349588</v>
      </c>
      <c r="Q5" s="61">
        <f>SUM(L5:P5)</f>
        <v>5015.2521559305296</v>
      </c>
      <c r="S5" s="30" t="s">
        <v>66</v>
      </c>
      <c r="T5" s="85">
        <v>0.35256410256410253</v>
      </c>
      <c r="U5" s="168" t="s">
        <v>64</v>
      </c>
    </row>
    <row r="6" spans="1:22" x14ac:dyDescent="0.25">
      <c r="A6" s="159"/>
      <c r="C6" s="43" t="s">
        <v>14</v>
      </c>
      <c r="D6" s="54">
        <f>'Value-add - EV'!L6</f>
        <v>32937.739910418975</v>
      </c>
      <c r="E6" s="58">
        <f>'Value-add - EV'!M6</f>
        <v>4388.8097562304238</v>
      </c>
      <c r="F6" s="58">
        <f>'Value-add - EV'!N6</f>
        <v>30424.801543838228</v>
      </c>
      <c r="G6" s="58">
        <f>'Value-add - EV'!O6</f>
        <v>23407.310172751506</v>
      </c>
      <c r="H6" s="62">
        <f>'Value-add - EV'!P6</f>
        <v>54292.870948552023</v>
      </c>
      <c r="I6" s="62">
        <f t="shared" ref="I6:I12" si="0">SUM(D6:H6)</f>
        <v>145451.53233179115</v>
      </c>
      <c r="K6" s="34" t="s">
        <v>14</v>
      </c>
      <c r="L6" s="72">
        <f t="shared" ref="L6:L12" si="1">D6*$T$5</f>
        <v>11612.664712006688</v>
      </c>
      <c r="M6" s="73">
        <f t="shared" ref="M6:M12" si="2">E6*$T$6</f>
        <v>1547.3367730299569</v>
      </c>
      <c r="N6" s="73">
        <f t="shared" ref="N6:N12" si="3">F6*$T$7</f>
        <v>10726.692851994247</v>
      </c>
      <c r="O6" s="73">
        <f t="shared" ref="O6:O12" si="4">G6*$T$8</f>
        <v>8252.5773044957223</v>
      </c>
      <c r="P6" s="74">
        <f t="shared" ref="P6:P12" si="5">H6*$T$9</f>
        <v>19141.71732160488</v>
      </c>
      <c r="Q6" s="74">
        <f t="shared" ref="Q6:Q12" si="6">SUM(L6:P6)</f>
        <v>51280.988963131502</v>
      </c>
      <c r="S6" s="30" t="s">
        <v>67</v>
      </c>
      <c r="T6" s="85">
        <v>0.35256410256410253</v>
      </c>
      <c r="U6" s="168"/>
    </row>
    <row r="7" spans="1:22" x14ac:dyDescent="0.25">
      <c r="A7" s="159"/>
      <c r="C7" s="33" t="s">
        <v>15</v>
      </c>
      <c r="D7" s="55">
        <f>'Value-add - EV'!L7</f>
        <v>2041.4709312095074</v>
      </c>
      <c r="E7" s="59">
        <f>'Value-add - EV'!M7</f>
        <v>556.82923766379554</v>
      </c>
      <c r="F7" s="59">
        <f>'Value-add - EV'!N7</f>
        <v>923.36957681448769</v>
      </c>
      <c r="G7" s="59">
        <f>'Value-add - EV'!O7</f>
        <v>3354.016711523142</v>
      </c>
      <c r="H7" s="63">
        <f>'Value-add - EV'!P7</f>
        <v>2726.7358604489241</v>
      </c>
      <c r="I7" s="63">
        <f t="shared" si="0"/>
        <v>9602.4223176598571</v>
      </c>
      <c r="K7" s="33" t="s">
        <v>15</v>
      </c>
      <c r="L7" s="55">
        <f t="shared" si="1"/>
        <v>719.74936677258268</v>
      </c>
      <c r="M7" s="59">
        <f t="shared" si="2"/>
        <v>196.31800045838943</v>
      </c>
      <c r="N7" s="59">
        <f t="shared" si="3"/>
        <v>325.54696618459496</v>
      </c>
      <c r="O7" s="59">
        <f t="shared" si="4"/>
        <v>1182.5058918831589</v>
      </c>
      <c r="P7" s="63">
        <f t="shared" si="5"/>
        <v>961.34918156853087</v>
      </c>
      <c r="Q7" s="63">
        <f t="shared" si="6"/>
        <v>3385.469406867257</v>
      </c>
      <c r="S7" s="30" t="s">
        <v>68</v>
      </c>
      <c r="T7" s="85">
        <v>0.35256410256410253</v>
      </c>
      <c r="U7" s="168"/>
    </row>
    <row r="8" spans="1:22" x14ac:dyDescent="0.25">
      <c r="A8" s="159"/>
      <c r="C8" s="43" t="s">
        <v>17</v>
      </c>
      <c r="D8" s="54">
        <f>'Value-add - EV'!L8</f>
        <v>14290.296518466554</v>
      </c>
      <c r="E8" s="58">
        <f>'Value-add - EV'!M8</f>
        <v>3897.8046636465683</v>
      </c>
      <c r="F8" s="58">
        <f>'Value-add - EV'!N8</f>
        <v>11698.293031318804</v>
      </c>
      <c r="G8" s="58">
        <f>'Value-add - EV'!O8</f>
        <v>16770.083557615711</v>
      </c>
      <c r="H8" s="62">
        <f>'Value-add - EV'!P8</f>
        <v>68168.396511223124</v>
      </c>
      <c r="I8" s="62">
        <f t="shared" si="0"/>
        <v>114824.87428227076</v>
      </c>
      <c r="K8" s="34" t="s">
        <v>17</v>
      </c>
      <c r="L8" s="72">
        <f t="shared" si="1"/>
        <v>5038.2455674080793</v>
      </c>
      <c r="M8" s="73">
        <f t="shared" si="2"/>
        <v>1374.2260032087258</v>
      </c>
      <c r="N8" s="73">
        <f t="shared" si="3"/>
        <v>4124.3981841188088</v>
      </c>
      <c r="O8" s="73">
        <f t="shared" si="4"/>
        <v>5912.5294594157949</v>
      </c>
      <c r="P8" s="74">
        <f>H8*$T$9</f>
        <v>24033.72953921328</v>
      </c>
      <c r="Q8" s="74">
        <f t="shared" si="6"/>
        <v>40483.12875336469</v>
      </c>
      <c r="S8" s="30" t="s">
        <v>70</v>
      </c>
      <c r="T8" s="85">
        <v>0.35256410256410253</v>
      </c>
      <c r="U8" s="168"/>
    </row>
    <row r="9" spans="1:22" ht="15" customHeight="1" x14ac:dyDescent="0.25">
      <c r="A9" s="159"/>
      <c r="C9" s="33" t="s">
        <v>16</v>
      </c>
      <c r="D9" s="55">
        <f>'Value-add - EV'!L9</f>
        <v>6469.8776605228686</v>
      </c>
      <c r="E9" s="59">
        <f>'Value-add - EV'!M9</f>
        <v>556.82923766379554</v>
      </c>
      <c r="F9" s="59">
        <f>'Value-add - EV'!N9</f>
        <v>4700.5033213494498</v>
      </c>
      <c r="G9" s="59">
        <f>'Value-add - EV'!O9</f>
        <v>3727.1895835459122</v>
      </c>
      <c r="H9" s="63">
        <f>'Value-add - EV'!P9</f>
        <v>1265.5711533043659</v>
      </c>
      <c r="I9" s="63">
        <f t="shared" si="0"/>
        <v>16719.970956386394</v>
      </c>
      <c r="K9" s="33" t="s">
        <v>16</v>
      </c>
      <c r="L9" s="55">
        <f t="shared" si="1"/>
        <v>2281.0466110817806</v>
      </c>
      <c r="M9" s="59">
        <f t="shared" si="2"/>
        <v>196.31800045838943</v>
      </c>
      <c r="N9" s="59">
        <f t="shared" si="3"/>
        <v>1657.228735091152</v>
      </c>
      <c r="O9" s="59">
        <f t="shared" si="4"/>
        <v>1314.0732506091356</v>
      </c>
      <c r="P9" s="63">
        <f t="shared" si="5"/>
        <v>446.19495789577002</v>
      </c>
      <c r="Q9" s="63">
        <f t="shared" si="6"/>
        <v>5894.8615551362273</v>
      </c>
      <c r="S9" s="81" t="s">
        <v>69</v>
      </c>
      <c r="T9" s="86">
        <v>0.35256410256410253</v>
      </c>
      <c r="U9" s="168"/>
    </row>
    <row r="10" spans="1:22" x14ac:dyDescent="0.25">
      <c r="A10" s="159"/>
      <c r="C10" s="43" t="s">
        <v>20</v>
      </c>
      <c r="D10" s="54">
        <f>'Value-add - EV'!L10</f>
        <v>45289.143623660071</v>
      </c>
      <c r="E10" s="58">
        <f>'Value-add - EV'!M10</f>
        <v>3897.8046636465683</v>
      </c>
      <c r="F10" s="58">
        <f>'Value-add - EV'!N10</f>
        <v>59551.307113165443</v>
      </c>
      <c r="G10" s="58">
        <f>'Value-add - EV'!O10</f>
        <v>18635.947917729558</v>
      </c>
      <c r="H10" s="62">
        <f>'Value-add - EV'!P10</f>
        <v>31639.27883260915</v>
      </c>
      <c r="I10" s="62">
        <f t="shared" si="0"/>
        <v>159013.4821508108</v>
      </c>
      <c r="K10" s="34" t="s">
        <v>20</v>
      </c>
      <c r="L10" s="72">
        <f t="shared" si="1"/>
        <v>15967.32627757246</v>
      </c>
      <c r="M10" s="73">
        <f t="shared" si="2"/>
        <v>1374.2260032087258</v>
      </c>
      <c r="N10" s="73">
        <f t="shared" si="3"/>
        <v>20995.653148872429</v>
      </c>
      <c r="O10" s="73">
        <f t="shared" si="4"/>
        <v>6570.3662530456768</v>
      </c>
      <c r="P10" s="74">
        <f t="shared" si="5"/>
        <v>11154.873947394251</v>
      </c>
      <c r="Q10" s="74">
        <f t="shared" si="6"/>
        <v>56062.445630093542</v>
      </c>
      <c r="T10" s="84"/>
    </row>
    <row r="11" spans="1:22" x14ac:dyDescent="0.25">
      <c r="A11" s="159"/>
      <c r="C11" s="33" t="s">
        <v>18</v>
      </c>
      <c r="D11" s="55">
        <f>'Value-add - EV'!L11</f>
        <v>3404.0576171520725</v>
      </c>
      <c r="E11" s="59">
        <f>'Value-add - EV'!M11</f>
        <v>510.54865637976235</v>
      </c>
      <c r="F11" s="59">
        <f>'Value-add - EV'!N11</f>
        <v>1175.1784931168058</v>
      </c>
      <c r="G11" s="59">
        <f>'Value-add - EV'!O11</f>
        <v>5126.9645965825657</v>
      </c>
      <c r="H11" s="63">
        <f>'Value-add - EV'!P11</f>
        <v>1769.4210523197353</v>
      </c>
      <c r="I11" s="63">
        <f t="shared" si="0"/>
        <v>11986.170415550943</v>
      </c>
      <c r="K11" s="33" t="s">
        <v>18</v>
      </c>
      <c r="L11" s="55">
        <f t="shared" si="1"/>
        <v>1200.1485188677177</v>
      </c>
      <c r="M11" s="59">
        <f t="shared" si="2"/>
        <v>180.00112885183927</v>
      </c>
      <c r="N11" s="59">
        <f t="shared" si="3"/>
        <v>414.325750778361</v>
      </c>
      <c r="O11" s="59">
        <f t="shared" si="4"/>
        <v>1807.5836718720582</v>
      </c>
      <c r="P11" s="63">
        <f t="shared" si="5"/>
        <v>623.8343453691374</v>
      </c>
      <c r="Q11" s="63">
        <f t="shared" si="6"/>
        <v>4225.8934157391141</v>
      </c>
      <c r="T11" s="84"/>
    </row>
    <row r="12" spans="1:22" x14ac:dyDescent="0.25">
      <c r="A12" s="160"/>
      <c r="C12" s="47" t="s">
        <v>19</v>
      </c>
      <c r="D12" s="56">
        <f>'Value-add - EV'!L12</f>
        <v>23906.06121847867</v>
      </c>
      <c r="E12" s="60">
        <f>'Value-add - EV'!M12</f>
        <v>3534.3738069857986</v>
      </c>
      <c r="F12" s="60">
        <f>'Value-add - EV'!N12</f>
        <v>14918.582536787901</v>
      </c>
      <c r="G12" s="60">
        <f>'Value-add - EV'!O12</f>
        <v>25604.829642080145</v>
      </c>
      <c r="H12" s="64">
        <f>'Value-add - EV'!P12</f>
        <v>44337.076593395061</v>
      </c>
      <c r="I12" s="64">
        <f t="shared" si="0"/>
        <v>112300.92379772758</v>
      </c>
      <c r="K12" s="35" t="s">
        <v>19</v>
      </c>
      <c r="L12" s="75">
        <f t="shared" si="1"/>
        <v>8428.4190193354279</v>
      </c>
      <c r="M12" s="76">
        <f t="shared" si="2"/>
        <v>1246.0933293860187</v>
      </c>
      <c r="N12" s="76">
        <f t="shared" si="3"/>
        <v>5259.7566636111187</v>
      </c>
      <c r="O12" s="76">
        <f t="shared" si="4"/>
        <v>9027.3437840667175</v>
      </c>
      <c r="P12" s="77">
        <f t="shared" si="5"/>
        <v>15631.661619466206</v>
      </c>
      <c r="Q12" s="77">
        <f t="shared" si="6"/>
        <v>39593.27441586549</v>
      </c>
      <c r="T12" s="84"/>
    </row>
    <row r="14" spans="1:22" x14ac:dyDescent="0.25">
      <c r="C14" s="2" t="s">
        <v>58</v>
      </c>
      <c r="K14" s="2" t="s">
        <v>61</v>
      </c>
      <c r="S14" s="27" t="s">
        <v>45</v>
      </c>
    </row>
    <row r="15" spans="1:22" x14ac:dyDescent="0.25">
      <c r="A15" s="158" t="s">
        <v>38</v>
      </c>
      <c r="C15" s="79" t="s">
        <v>21</v>
      </c>
      <c r="D15" s="36" t="s">
        <v>25</v>
      </c>
      <c r="E15" s="36" t="s">
        <v>27</v>
      </c>
      <c r="F15" s="36" t="s">
        <v>26</v>
      </c>
      <c r="G15" s="36" t="s">
        <v>28</v>
      </c>
      <c r="H15" s="36" t="s">
        <v>32</v>
      </c>
      <c r="I15" s="36" t="s">
        <v>7</v>
      </c>
      <c r="K15" s="51" t="s">
        <v>21</v>
      </c>
      <c r="L15" s="52" t="s">
        <v>25</v>
      </c>
      <c r="M15" s="52" t="s">
        <v>27</v>
      </c>
      <c r="N15" s="52" t="s">
        <v>26</v>
      </c>
      <c r="O15" s="52" t="s">
        <v>28</v>
      </c>
      <c r="P15" s="52" t="s">
        <v>32</v>
      </c>
      <c r="Q15" s="52" t="s">
        <v>7</v>
      </c>
      <c r="S15" s="28" t="s">
        <v>65</v>
      </c>
      <c r="T15" s="29" t="s">
        <v>31</v>
      </c>
      <c r="U15" s="71" t="s">
        <v>33</v>
      </c>
    </row>
    <row r="16" spans="1:22" x14ac:dyDescent="0.25">
      <c r="A16" s="159"/>
      <c r="C16" s="33" t="s">
        <v>13</v>
      </c>
      <c r="D16" s="53">
        <f>'Value-add - EV'!L16</f>
        <v>2113.3355864769883</v>
      </c>
      <c r="E16" s="57">
        <f>'Value-add - EV'!M16</f>
        <v>289.03366346288101</v>
      </c>
      <c r="F16" s="57">
        <f>'Value-add - EV'!N16</f>
        <v>1299.0120562098416</v>
      </c>
      <c r="G16" s="57">
        <f>'Value-add - EV'!O16</f>
        <v>2532.2924955996677</v>
      </c>
      <c r="H16" s="61">
        <f>'Value-add - EV'!P16</f>
        <v>256.56686838896832</v>
      </c>
      <c r="I16" s="61">
        <f>SUM(D16:H16)</f>
        <v>6490.240670138347</v>
      </c>
      <c r="K16" s="33" t="s">
        <v>13</v>
      </c>
      <c r="L16" s="53">
        <f>D16*$T$16</f>
        <v>948.29160931659726</v>
      </c>
      <c r="M16" s="57">
        <f t="shared" ref="M16:M23" si="7">E16*$T$16</f>
        <v>129.69459257949788</v>
      </c>
      <c r="N16" s="57">
        <f t="shared" ref="N16:N23" si="8">F16*$T$16</f>
        <v>582.89002522236478</v>
      </c>
      <c r="O16" s="57">
        <f t="shared" ref="O16:O23" si="9">G16*$T$16</f>
        <v>1136.2850941793381</v>
      </c>
      <c r="P16" s="61">
        <f t="shared" ref="P16:P23" si="10">H16*$T$16</f>
        <v>115.12615889248578</v>
      </c>
      <c r="Q16" s="61">
        <f>SUM(L16:P16)</f>
        <v>2912.287480190284</v>
      </c>
      <c r="S16" s="30" t="s">
        <v>38</v>
      </c>
      <c r="T16" s="5">
        <v>0.44871794871794868</v>
      </c>
      <c r="U16" s="87" t="s">
        <v>64</v>
      </c>
    </row>
    <row r="17" spans="1:22" x14ac:dyDescent="0.25">
      <c r="A17" s="159"/>
      <c r="C17" s="43" t="s">
        <v>14</v>
      </c>
      <c r="D17" s="54">
        <f>'Value-add - EV'!L17</f>
        <v>14793.349105338915</v>
      </c>
      <c r="E17" s="58">
        <f>'Value-add - EV'!M17</f>
        <v>2023.2356442401663</v>
      </c>
      <c r="F17" s="58">
        <f>'Value-add - EV'!N17</f>
        <v>16457.357992217825</v>
      </c>
      <c r="G17" s="58">
        <f>'Value-add - EV'!O17</f>
        <v>12661.462477998339</v>
      </c>
      <c r="H17" s="62">
        <f>'Value-add - EV'!P17</f>
        <v>7697.0060516690473</v>
      </c>
      <c r="I17" s="62">
        <f t="shared" ref="I17:I23" si="11">SUM(D17:H17)</f>
        <v>53632.411271464291</v>
      </c>
      <c r="K17" s="34" t="s">
        <v>14</v>
      </c>
      <c r="L17" s="72">
        <f t="shared" ref="L17:L23" si="12">D17*$T$16</f>
        <v>6638.0412652161795</v>
      </c>
      <c r="M17" s="73">
        <f t="shared" si="7"/>
        <v>907.86214805648478</v>
      </c>
      <c r="N17" s="73">
        <f t="shared" si="8"/>
        <v>7384.7119195849209</v>
      </c>
      <c r="O17" s="73">
        <f t="shared" si="9"/>
        <v>5681.4254708966901</v>
      </c>
      <c r="P17" s="74">
        <f t="shared" si="10"/>
        <v>3453.7847667745723</v>
      </c>
      <c r="Q17" s="74">
        <f t="shared" ref="Q17:Q23" si="13">SUM(L17:P17)</f>
        <v>24065.82557052885</v>
      </c>
    </row>
    <row r="18" spans="1:22" x14ac:dyDescent="0.25">
      <c r="A18" s="159"/>
      <c r="C18" s="33" t="s">
        <v>15</v>
      </c>
      <c r="D18" s="55">
        <f>'Value-add - EV'!L18</f>
        <v>916.88720160883133</v>
      </c>
      <c r="E18" s="59">
        <f>'Value-add - EV'!M18</f>
        <v>256.69756129144929</v>
      </c>
      <c r="F18" s="59">
        <f>'Value-add - EV'!N18</f>
        <v>499.46829276315555</v>
      </c>
      <c r="G18" s="59">
        <f>'Value-add - EV'!O18</f>
        <v>1814.2518909740115</v>
      </c>
      <c r="H18" s="63">
        <f>'Value-add - EV'!P18</f>
        <v>386.56460880593966</v>
      </c>
      <c r="I18" s="63">
        <f t="shared" si="11"/>
        <v>3873.8695554433875</v>
      </c>
      <c r="K18" s="33" t="s">
        <v>15</v>
      </c>
      <c r="L18" s="55">
        <f t="shared" si="12"/>
        <v>411.42374431165507</v>
      </c>
      <c r="M18" s="59">
        <f t="shared" si="7"/>
        <v>115.18480314359903</v>
      </c>
      <c r="N18" s="59">
        <f t="shared" si="8"/>
        <v>224.12038777833899</v>
      </c>
      <c r="O18" s="59">
        <f t="shared" si="9"/>
        <v>814.08738697551792</v>
      </c>
      <c r="P18" s="63">
        <f t="shared" si="10"/>
        <v>173.45847831035752</v>
      </c>
      <c r="Q18" s="63">
        <f t="shared" si="13"/>
        <v>1738.2748005194687</v>
      </c>
    </row>
    <row r="19" spans="1:22" x14ac:dyDescent="0.25">
      <c r="A19" s="159"/>
      <c r="C19" s="43" t="s">
        <v>17</v>
      </c>
      <c r="D19" s="54">
        <f>'Value-add - EV'!L19</f>
        <v>6418.2104112618199</v>
      </c>
      <c r="E19" s="58">
        <f>'Value-add - EV'!M19</f>
        <v>1796.882929040145</v>
      </c>
      <c r="F19" s="58">
        <f>'Value-add - EV'!N19</f>
        <v>6327.830800699875</v>
      </c>
      <c r="G19" s="58">
        <f>'Value-add - EV'!O19</f>
        <v>9071.2594548700563</v>
      </c>
      <c r="H19" s="62">
        <f>'Value-add - EV'!P19</f>
        <v>9664.1152201484929</v>
      </c>
      <c r="I19" s="62">
        <f t="shared" si="11"/>
        <v>33278.298816020389</v>
      </c>
      <c r="K19" s="34" t="s">
        <v>17</v>
      </c>
      <c r="L19" s="72">
        <f t="shared" si="12"/>
        <v>2879.9662101815857</v>
      </c>
      <c r="M19" s="73">
        <f t="shared" si="7"/>
        <v>806.29362200519313</v>
      </c>
      <c r="N19" s="73">
        <f t="shared" si="8"/>
        <v>2839.4112567243028</v>
      </c>
      <c r="O19" s="73">
        <f t="shared" si="9"/>
        <v>4070.436934877589</v>
      </c>
      <c r="P19" s="74">
        <f t="shared" si="10"/>
        <v>4336.4619577589383</v>
      </c>
      <c r="Q19" s="74">
        <f t="shared" si="13"/>
        <v>14932.569981547609</v>
      </c>
    </row>
    <row r="20" spans="1:22" x14ac:dyDescent="0.25">
      <c r="A20" s="159"/>
      <c r="C20" s="33" t="s">
        <v>16</v>
      </c>
      <c r="D20" s="55">
        <f>'Value-add - EV'!L20</f>
        <v>2905.8204710236523</v>
      </c>
      <c r="E20" s="59">
        <f>'Value-add - EV'!M20</f>
        <v>256.69756129144929</v>
      </c>
      <c r="F20" s="59">
        <f>'Value-add - EV'!N20</f>
        <v>2542.5922923965195</v>
      </c>
      <c r="G20" s="59">
        <f>'Value-add - EV'!O20</f>
        <v>2016.1082461917697</v>
      </c>
      <c r="H20" s="63">
        <f>'Value-add - EV'!P20</f>
        <v>179.41782513273546</v>
      </c>
      <c r="I20" s="63">
        <f t="shared" si="11"/>
        <v>7900.6363960361259</v>
      </c>
      <c r="K20" s="33" t="s">
        <v>16</v>
      </c>
      <c r="L20" s="55">
        <f t="shared" si="12"/>
        <v>1303.8938011003568</v>
      </c>
      <c r="M20" s="59">
        <f t="shared" si="7"/>
        <v>115.18480314359903</v>
      </c>
      <c r="N20" s="59">
        <f t="shared" si="8"/>
        <v>1140.906797870233</v>
      </c>
      <c r="O20" s="59">
        <f t="shared" si="9"/>
        <v>904.66395662451191</v>
      </c>
      <c r="P20" s="63">
        <f t="shared" si="10"/>
        <v>80.507998456996674</v>
      </c>
      <c r="Q20" s="63">
        <f t="shared" si="13"/>
        <v>3545.1573571956978</v>
      </c>
    </row>
    <row r="21" spans="1:22" x14ac:dyDescent="0.25">
      <c r="A21" s="159"/>
      <c r="C21" s="43" t="s">
        <v>20</v>
      </c>
      <c r="D21" s="54">
        <f>'Value-add - EV'!L21</f>
        <v>20340.743297165562</v>
      </c>
      <c r="E21" s="58">
        <f>'Value-add - EV'!M21</f>
        <v>1796.882929040145</v>
      </c>
      <c r="F21" s="58">
        <f>'Value-add - EV'!N21</f>
        <v>32212.442820826131</v>
      </c>
      <c r="G21" s="58">
        <f>'Value-add - EV'!O21</f>
        <v>10080.541230958848</v>
      </c>
      <c r="H21" s="62">
        <f>'Value-add - EV'!P21</f>
        <v>4485.4456283183881</v>
      </c>
      <c r="I21" s="62">
        <f t="shared" si="11"/>
        <v>68916.055906309077</v>
      </c>
      <c r="K21" s="34" t="s">
        <v>20</v>
      </c>
      <c r="L21" s="72">
        <f t="shared" si="12"/>
        <v>9127.2566077024949</v>
      </c>
      <c r="M21" s="73">
        <f t="shared" si="7"/>
        <v>806.29362200519313</v>
      </c>
      <c r="N21" s="73">
        <f t="shared" si="8"/>
        <v>14454.301265755314</v>
      </c>
      <c r="O21" s="73">
        <f t="shared" si="9"/>
        <v>4523.3197831225598</v>
      </c>
      <c r="P21" s="74">
        <f t="shared" si="10"/>
        <v>2012.6999614249175</v>
      </c>
      <c r="Q21" s="74">
        <f t="shared" si="13"/>
        <v>30923.871240010478</v>
      </c>
    </row>
    <row r="22" spans="1:22" x14ac:dyDescent="0.25">
      <c r="A22" s="159"/>
      <c r="C22" s="33" t="s">
        <v>18</v>
      </c>
      <c r="D22" s="55">
        <f>'Value-add - EV'!L22</f>
        <v>1528.8666691210806</v>
      </c>
      <c r="E22" s="59">
        <f>'Value-add - EV'!M22</f>
        <v>235.36227293517405</v>
      </c>
      <c r="F22" s="59">
        <f>'Value-add - EV'!N22</f>
        <v>635.67655940537304</v>
      </c>
      <c r="G22" s="59">
        <f>'Value-add - EV'!O22</f>
        <v>2773.2733657378349</v>
      </c>
      <c r="H22" s="63">
        <f>'Value-add - EV'!P22</f>
        <v>250.84775053728927</v>
      </c>
      <c r="I22" s="63">
        <f t="shared" si="11"/>
        <v>5424.0266177367521</v>
      </c>
      <c r="K22" s="33" t="s">
        <v>18</v>
      </c>
      <c r="L22" s="55">
        <f t="shared" si="12"/>
        <v>686.02991563125408</v>
      </c>
      <c r="M22" s="59">
        <f t="shared" si="7"/>
        <v>105.61127631706526</v>
      </c>
      <c r="N22" s="59">
        <f t="shared" si="8"/>
        <v>285.23948178446221</v>
      </c>
      <c r="O22" s="59">
        <f t="shared" si="9"/>
        <v>1244.4175359080027</v>
      </c>
      <c r="P22" s="63">
        <f t="shared" si="10"/>
        <v>112.55988806160416</v>
      </c>
      <c r="Q22" s="63">
        <f t="shared" si="13"/>
        <v>2433.858097702388</v>
      </c>
    </row>
    <row r="23" spans="1:22" x14ac:dyDescent="0.25">
      <c r="A23" s="160"/>
      <c r="C23" s="47" t="s">
        <v>19</v>
      </c>
      <c r="D23" s="56">
        <f>'Value-add - EV'!L23</f>
        <v>10736.945227583476</v>
      </c>
      <c r="E23" s="60">
        <f>'Value-add - EV'!M23</f>
        <v>1629.3417722677527</v>
      </c>
      <c r="F23" s="60">
        <f>'Value-add - EV'!N23</f>
        <v>8069.7470841544928</v>
      </c>
      <c r="G23" s="60">
        <f>'Value-add - EV'!O23</f>
        <v>13850.142856060964</v>
      </c>
      <c r="H23" s="64">
        <f>'Value-add - EV'!P23</f>
        <v>6285.5903710830989</v>
      </c>
      <c r="I23" s="64">
        <f t="shared" si="11"/>
        <v>40571.767311149779</v>
      </c>
      <c r="K23" s="35" t="s">
        <v>19</v>
      </c>
      <c r="L23" s="75">
        <f t="shared" si="12"/>
        <v>4817.8600380182261</v>
      </c>
      <c r="M23" s="76">
        <f t="shared" si="7"/>
        <v>731.11489781245314</v>
      </c>
      <c r="N23" s="76">
        <f t="shared" si="8"/>
        <v>3621.0403582744516</v>
      </c>
      <c r="O23" s="76">
        <f t="shared" si="9"/>
        <v>6214.8076918222268</v>
      </c>
      <c r="P23" s="77">
        <f t="shared" si="10"/>
        <v>2820.457217793698</v>
      </c>
      <c r="Q23" s="77">
        <f t="shared" si="13"/>
        <v>18205.280203721057</v>
      </c>
    </row>
    <row r="25" spans="1:22" x14ac:dyDescent="0.25">
      <c r="C25" s="2" t="s">
        <v>127</v>
      </c>
      <c r="G25" s="2" t="s">
        <v>128</v>
      </c>
      <c r="S25" s="27" t="s">
        <v>81</v>
      </c>
    </row>
    <row r="26" spans="1:22" ht="15" customHeight="1" x14ac:dyDescent="0.25">
      <c r="A26" s="158" t="s">
        <v>11</v>
      </c>
      <c r="C26" s="79" t="s">
        <v>21</v>
      </c>
      <c r="D26" s="111" t="s">
        <v>125</v>
      </c>
      <c r="E26" s="111" t="s">
        <v>126</v>
      </c>
      <c r="G26" s="79" t="s">
        <v>21</v>
      </c>
      <c r="H26" s="111" t="s">
        <v>129</v>
      </c>
      <c r="K26" s="51" t="s">
        <v>21</v>
      </c>
      <c r="L26" s="52" t="s">
        <v>131</v>
      </c>
      <c r="S26" s="30" t="s">
        <v>11</v>
      </c>
      <c r="T26" s="30" t="s">
        <v>130</v>
      </c>
      <c r="U26" s="115">
        <f>0.86/12</f>
        <v>7.166666666666667E-2</v>
      </c>
      <c r="V26" s="91" t="s">
        <v>85</v>
      </c>
    </row>
    <row r="27" spans="1:22" x14ac:dyDescent="0.25">
      <c r="A27" s="159"/>
      <c r="C27" s="12" t="s">
        <v>13</v>
      </c>
      <c r="D27" s="40">
        <f>'VSM output'!F31</f>
        <v>0.66830586918044077</v>
      </c>
      <c r="E27" s="40">
        <f>D27/'Jobs - EV'!$U$26</f>
        <v>9.3251981746108008</v>
      </c>
      <c r="G27" s="12" t="s">
        <v>13</v>
      </c>
      <c r="H27" s="40">
        <f t="shared" ref="H27:H34" si="14">E27*10^6/(365*24)</f>
        <v>1064.520339567443</v>
      </c>
      <c r="K27" s="33" t="s">
        <v>13</v>
      </c>
      <c r="L27" s="98">
        <f>H27*$T$29</f>
        <v>753.34739246707318</v>
      </c>
    </row>
    <row r="28" spans="1:22" x14ac:dyDescent="0.25">
      <c r="A28" s="159"/>
      <c r="C28" s="112" t="s">
        <v>14</v>
      </c>
      <c r="D28" s="46">
        <f>'VSM output'!F32</f>
        <v>5.5050609349324136</v>
      </c>
      <c r="E28" s="46">
        <f>D28/'Jobs - EV'!$U$26</f>
        <v>76.814803743242976</v>
      </c>
      <c r="G28" s="112" t="s">
        <v>14</v>
      </c>
      <c r="H28" s="46">
        <f t="shared" si="14"/>
        <v>8768.8132126989694</v>
      </c>
      <c r="K28" s="34" t="s">
        <v>14</v>
      </c>
      <c r="L28" s="99">
        <f t="shared" ref="L28:L34" si="15">H28*$T$29</f>
        <v>6205.5766557751758</v>
      </c>
      <c r="S28" s="92" t="s">
        <v>89</v>
      </c>
      <c r="T28" s="78"/>
      <c r="U28" s="78"/>
    </row>
    <row r="29" spans="1:22" x14ac:dyDescent="0.25">
      <c r="A29" s="159"/>
      <c r="C29" s="12" t="s">
        <v>15</v>
      </c>
      <c r="D29" s="42">
        <f>'VSM output'!F33</f>
        <v>0.52611825588246053</v>
      </c>
      <c r="E29" s="42">
        <f>D29/'Jobs - EV'!$U$26</f>
        <v>7.3411849658017747</v>
      </c>
      <c r="G29" s="12" t="s">
        <v>15</v>
      </c>
      <c r="H29" s="42">
        <f t="shared" si="14"/>
        <v>838.03481344769114</v>
      </c>
      <c r="K29" s="33" t="s">
        <v>15</v>
      </c>
      <c r="L29" s="100">
        <f t="shared" si="15"/>
        <v>593.06649017526831</v>
      </c>
      <c r="S29" s="93" t="s">
        <v>91</v>
      </c>
      <c r="T29" s="94">
        <v>0.70768717559045258</v>
      </c>
      <c r="U29" s="78" t="s">
        <v>132</v>
      </c>
    </row>
    <row r="30" spans="1:22" x14ac:dyDescent="0.25">
      <c r="A30" s="159"/>
      <c r="C30" s="112" t="s">
        <v>17</v>
      </c>
      <c r="D30" s="46">
        <f>'VSM output'!F34</f>
        <v>4.648371532980736</v>
      </c>
      <c r="E30" s="46">
        <f>D30/'Jobs - EV'!$U$26</f>
        <v>64.860998134614917</v>
      </c>
      <c r="G30" s="112" t="s">
        <v>17</v>
      </c>
      <c r="H30" s="46">
        <f t="shared" si="14"/>
        <v>7404.2235313487345</v>
      </c>
      <c r="K30" s="34" t="s">
        <v>17</v>
      </c>
      <c r="L30" s="99">
        <f t="shared" si="15"/>
        <v>5239.8740383405529</v>
      </c>
    </row>
    <row r="31" spans="1:22" x14ac:dyDescent="0.25">
      <c r="A31" s="159"/>
      <c r="C31" s="12" t="s">
        <v>16</v>
      </c>
      <c r="D31" s="42">
        <f>'VSM output'!F35</f>
        <v>0.67685231265880619</v>
      </c>
      <c r="E31" s="42">
        <f>D31/'Jobs - EV'!$U$26</f>
        <v>9.4444508743089237</v>
      </c>
      <c r="G31" s="12" t="s">
        <v>16</v>
      </c>
      <c r="H31" s="42">
        <f t="shared" si="14"/>
        <v>1078.1336614507902</v>
      </c>
      <c r="K31" s="33" t="s">
        <v>16</v>
      </c>
      <c r="L31" s="100">
        <f t="shared" si="15"/>
        <v>762.98136578110291</v>
      </c>
    </row>
    <row r="32" spans="1:22" x14ac:dyDescent="0.25">
      <c r="A32" s="159"/>
      <c r="C32" s="112" t="s">
        <v>20</v>
      </c>
      <c r="D32" s="46">
        <f>'VSM output'!F36</f>
        <v>5.3152491597477018</v>
      </c>
      <c r="E32" s="46">
        <f>D32/'Jobs - EV'!$U$26</f>
        <v>74.166267345316768</v>
      </c>
      <c r="G32" s="112" t="s">
        <v>20</v>
      </c>
      <c r="H32" s="46">
        <f t="shared" si="14"/>
        <v>8466.4688750361602</v>
      </c>
      <c r="K32" s="34" t="s">
        <v>20</v>
      </c>
      <c r="L32" s="99">
        <f t="shared" si="15"/>
        <v>5991.6114453988166</v>
      </c>
    </row>
    <row r="33" spans="1:12" x14ac:dyDescent="0.25">
      <c r="A33" s="159"/>
      <c r="C33" s="12" t="s">
        <v>18</v>
      </c>
      <c r="D33" s="42">
        <f>'VSM output'!F37</f>
        <v>0.67011208194027472</v>
      </c>
      <c r="E33" s="42">
        <f>D33/'Jobs - EV'!$U$26</f>
        <v>9.3504011433526699</v>
      </c>
      <c r="G33" s="12" t="s">
        <v>18</v>
      </c>
      <c r="H33" s="42">
        <f t="shared" si="14"/>
        <v>1067.3973907936838</v>
      </c>
      <c r="K33" s="33" t="s">
        <v>18</v>
      </c>
      <c r="L33" s="100">
        <f t="shared" si="15"/>
        <v>755.38344472340066</v>
      </c>
    </row>
    <row r="34" spans="1:12" x14ac:dyDescent="0.25">
      <c r="A34" s="160"/>
      <c r="C34" s="113" t="s">
        <v>19</v>
      </c>
      <c r="D34" s="50">
        <f>'VSM output'!F38</f>
        <v>4.9382153760892358</v>
      </c>
      <c r="E34" s="50">
        <f>D34/'Jobs - EV'!$U$26</f>
        <v>68.90533082915212</v>
      </c>
      <c r="G34" s="113" t="s">
        <v>19</v>
      </c>
      <c r="H34" s="50">
        <f t="shared" si="14"/>
        <v>7865.9053457936216</v>
      </c>
      <c r="K34" s="35" t="s">
        <v>19</v>
      </c>
      <c r="L34" s="101">
        <f t="shared" si="15"/>
        <v>5566.6003376265298</v>
      </c>
    </row>
  </sheetData>
  <mergeCells count="5">
    <mergeCell ref="A26:A34"/>
    <mergeCell ref="U5:U9"/>
    <mergeCell ref="S1:V1"/>
    <mergeCell ref="A4:A12"/>
    <mergeCell ref="A15:A23"/>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EA604-D3DB-462A-A1B7-5BCC9590D0B3}">
  <dimension ref="A1:W23"/>
  <sheetViews>
    <sheetView zoomScale="80" zoomScaleNormal="80" workbookViewId="0">
      <selection activeCell="K17" sqref="K17"/>
    </sheetView>
  </sheetViews>
  <sheetFormatPr defaultRowHeight="15" x14ac:dyDescent="0.25"/>
  <cols>
    <col min="1" max="1" width="9.140625" style="78"/>
    <col min="2" max="2" width="4.28515625" style="78" customWidth="1"/>
    <col min="3" max="3" width="13.5703125" style="78" customWidth="1"/>
    <col min="4" max="9" width="12.7109375" style="78" customWidth="1"/>
    <col min="10" max="10" width="9.140625" style="78"/>
    <col min="11" max="11" width="13.42578125" style="78" customWidth="1"/>
    <col min="12" max="16" width="9.85546875" style="78" customWidth="1"/>
    <col min="17" max="17" width="11.28515625" style="78" bestFit="1" customWidth="1"/>
    <col min="18" max="18" width="19.140625" style="78" customWidth="1"/>
    <col min="19" max="19" width="22.42578125" style="78" customWidth="1"/>
    <col min="20" max="20" width="18" style="78" customWidth="1"/>
    <col min="21" max="21" width="23.5703125" style="78" customWidth="1"/>
    <col min="22" max="22" width="11.28515625" style="78" bestFit="1" customWidth="1"/>
    <col min="23" max="16384" width="9.140625" style="78"/>
  </cols>
  <sheetData>
    <row r="1" spans="1:23" ht="15.75" x14ac:dyDescent="0.25">
      <c r="A1" s="1"/>
      <c r="B1" s="1"/>
      <c r="C1" s="1"/>
      <c r="D1" s="1"/>
      <c r="E1" s="1"/>
      <c r="F1" s="1"/>
      <c r="G1" s="1"/>
      <c r="H1" s="1"/>
      <c r="I1" s="1"/>
      <c r="J1" s="1"/>
      <c r="K1" s="1"/>
      <c r="L1" s="1"/>
      <c r="M1" s="1"/>
      <c r="N1" s="1"/>
      <c r="O1" s="1"/>
      <c r="P1" s="1"/>
      <c r="Q1" s="1"/>
      <c r="R1" s="1"/>
      <c r="S1" s="155" t="s">
        <v>42</v>
      </c>
      <c r="T1" s="156"/>
      <c r="U1" s="156"/>
      <c r="V1" s="157"/>
      <c r="W1" s="1"/>
    </row>
    <row r="2" spans="1:23" x14ac:dyDescent="0.25">
      <c r="A2" s="1"/>
      <c r="B2" s="1"/>
      <c r="C2" s="1"/>
      <c r="D2" s="1"/>
      <c r="E2" s="1"/>
      <c r="F2" s="1"/>
      <c r="G2" s="1"/>
      <c r="H2" s="1"/>
      <c r="I2" s="1"/>
      <c r="J2" s="1"/>
      <c r="K2" s="1"/>
      <c r="L2" s="1"/>
      <c r="M2" s="1"/>
      <c r="N2" s="1"/>
      <c r="O2" s="1"/>
      <c r="P2" s="1"/>
      <c r="Q2" s="1"/>
      <c r="R2" s="1"/>
      <c r="S2" s="1"/>
      <c r="T2" s="1"/>
      <c r="U2" s="1"/>
      <c r="V2" s="1"/>
      <c r="W2" s="1"/>
    </row>
    <row r="3" spans="1:23" x14ac:dyDescent="0.25">
      <c r="A3" s="1"/>
      <c r="B3" s="1"/>
      <c r="C3" s="2" t="s">
        <v>71</v>
      </c>
      <c r="D3" s="1"/>
      <c r="E3" s="1"/>
      <c r="F3" s="1"/>
      <c r="G3" s="1"/>
      <c r="H3" s="1"/>
      <c r="I3" s="1"/>
      <c r="J3" s="1"/>
      <c r="K3" s="2" t="s">
        <v>93</v>
      </c>
      <c r="L3" s="1"/>
      <c r="M3" s="1"/>
      <c r="N3" s="1"/>
      <c r="O3" s="1"/>
      <c r="P3" s="1"/>
      <c r="Q3" s="1"/>
      <c r="R3" s="1"/>
      <c r="S3" s="27" t="s">
        <v>63</v>
      </c>
      <c r="T3" s="1"/>
      <c r="U3" s="1"/>
    </row>
    <row r="4" spans="1:23" x14ac:dyDescent="0.25">
      <c r="A4" s="163" t="s">
        <v>79</v>
      </c>
      <c r="B4" s="1"/>
      <c r="C4" s="79" t="s">
        <v>21</v>
      </c>
      <c r="D4" s="36" t="s">
        <v>25</v>
      </c>
      <c r="E4" s="36" t="s">
        <v>27</v>
      </c>
      <c r="F4" s="36" t="s">
        <v>26</v>
      </c>
      <c r="G4" s="36" t="s">
        <v>28</v>
      </c>
      <c r="H4" s="36" t="s">
        <v>32</v>
      </c>
      <c r="I4" s="36" t="s">
        <v>7</v>
      </c>
      <c r="J4" s="1"/>
      <c r="K4" s="51" t="s">
        <v>21</v>
      </c>
      <c r="L4" s="52" t="s">
        <v>25</v>
      </c>
      <c r="M4" s="52" t="s">
        <v>27</v>
      </c>
      <c r="N4" s="52" t="s">
        <v>26</v>
      </c>
      <c r="O4" s="52" t="s">
        <v>28</v>
      </c>
      <c r="P4" s="52" t="s">
        <v>32</v>
      </c>
      <c r="Q4" s="52" t="s">
        <v>7</v>
      </c>
      <c r="R4" s="1"/>
      <c r="S4" s="28" t="s">
        <v>65</v>
      </c>
      <c r="T4" s="29" t="s">
        <v>62</v>
      </c>
      <c r="U4" s="71" t="s">
        <v>33</v>
      </c>
    </row>
    <row r="5" spans="1:23" ht="15" customHeight="1" x14ac:dyDescent="0.25">
      <c r="A5" s="164"/>
      <c r="B5" s="1"/>
      <c r="C5" s="33" t="s">
        <v>13</v>
      </c>
      <c r="D5" s="53">
        <f>'Value-add - ICEV'!L5</f>
        <v>50122.241608398319</v>
      </c>
      <c r="E5" s="57">
        <f>'Value-add - ICEV'!M5</f>
        <v>7392.7604244294525</v>
      </c>
      <c r="F5" s="57">
        <f>'Value-add - ICEV'!N5</f>
        <v>250516.61781656567</v>
      </c>
      <c r="G5" s="57">
        <f>'Value-add - ICEV'!O5</f>
        <v>93725.039526694483</v>
      </c>
      <c r="H5" s="61">
        <f>'Value-add - ICEV'!P5</f>
        <v>102015.91685184519</v>
      </c>
      <c r="I5" s="61">
        <f>SUM(D5:H5)</f>
        <v>503772.57622793317</v>
      </c>
      <c r="J5" s="1"/>
      <c r="K5" s="33" t="s">
        <v>13</v>
      </c>
      <c r="L5" s="53">
        <f>D5*$T$5</f>
        <v>102171.91552869404</v>
      </c>
      <c r="M5" s="57">
        <f>E5*$T$6</f>
        <v>15870.216713076847</v>
      </c>
      <c r="N5" s="57">
        <f>F5*$T$7</f>
        <v>399000.80198689818</v>
      </c>
      <c r="O5" s="57">
        <f>G5*$T$8</f>
        <v>149276.98714496999</v>
      </c>
      <c r="P5" s="61">
        <f>H5*$T$9</f>
        <v>99266.050239290969</v>
      </c>
      <c r="Q5" s="61">
        <f>SUM(L5:P5)</f>
        <v>765585.97161292995</v>
      </c>
      <c r="R5" s="1"/>
      <c r="S5" s="30" t="s">
        <v>72</v>
      </c>
      <c r="T5" s="85">
        <v>2.0384546311187814</v>
      </c>
      <c r="U5" s="169" t="s">
        <v>77</v>
      </c>
    </row>
    <row r="6" spans="1:23" x14ac:dyDescent="0.25">
      <c r="A6" s="164"/>
      <c r="B6" s="1"/>
      <c r="C6" s="43" t="s">
        <v>14</v>
      </c>
      <c r="D6" s="54">
        <f>'Value-add - ICEV'!L6</f>
        <v>34294.165311009376</v>
      </c>
      <c r="E6" s="58">
        <f>'Value-add - ICEV'!M6</f>
        <v>5058.2045009254161</v>
      </c>
      <c r="F6" s="58">
        <f>'Value-add - ICEV'!N6</f>
        <v>220988.21359327753</v>
      </c>
      <c r="G6" s="58">
        <f>'Value-add - ICEV'!O6</f>
        <v>73993.452257916695</v>
      </c>
      <c r="H6" s="62">
        <f>'Value-add - ICEV'!P6</f>
        <v>71411.141796291631</v>
      </c>
      <c r="I6" s="62">
        <f t="shared" ref="I6:I12" si="0">SUM(D6:H6)</f>
        <v>405745.17745942064</v>
      </c>
      <c r="J6" s="1"/>
      <c r="K6" s="34" t="s">
        <v>14</v>
      </c>
      <c r="L6" s="72">
        <f t="shared" ref="L6:L12" si="1">D6*$T$5</f>
        <v>69907.100098580122</v>
      </c>
      <c r="M6" s="73">
        <f t="shared" ref="M6:M12" si="2">E6*$T$6</f>
        <v>10858.569329999949</v>
      </c>
      <c r="N6" s="73">
        <f t="shared" ref="N6:N12" si="3">F6*$T$7</f>
        <v>351970.56076309143</v>
      </c>
      <c r="O6" s="73">
        <f t="shared" ref="O6:O12" si="4">G6*$T$8</f>
        <v>117850.25300918682</v>
      </c>
      <c r="P6" s="74">
        <f t="shared" ref="P6:P12" si="5">H6*$T$9</f>
        <v>69486.235167503677</v>
      </c>
      <c r="Q6" s="74">
        <f t="shared" ref="Q6:Q12" si="6">SUM(L6:P6)</f>
        <v>620072.71836836205</v>
      </c>
      <c r="R6" s="1"/>
      <c r="S6" s="30" t="s">
        <v>73</v>
      </c>
      <c r="T6" s="85">
        <v>2.1467240654294102</v>
      </c>
      <c r="U6" s="169"/>
    </row>
    <row r="7" spans="1:23" x14ac:dyDescent="0.25">
      <c r="A7" s="164"/>
      <c r="B7" s="1"/>
      <c r="C7" s="33" t="s">
        <v>15</v>
      </c>
      <c r="D7" s="55">
        <f>'Value-add - ICEV'!L7</f>
        <v>21745.927216082709</v>
      </c>
      <c r="E7" s="59">
        <f>'Value-add - ICEV'!M7</f>
        <v>6565.6835588865324</v>
      </c>
      <c r="F7" s="59">
        <f>'Value-add - ICEV'!N7</f>
        <v>96323.284153898101</v>
      </c>
      <c r="G7" s="59">
        <f>'Value-add - ICEV'!O7</f>
        <v>67148.968963260442</v>
      </c>
      <c r="H7" s="63">
        <f>'Value-add - ICEV'!P7</f>
        <v>152168.46120881822</v>
      </c>
      <c r="I7" s="63">
        <f t="shared" si="0"/>
        <v>343952.32510094601</v>
      </c>
      <c r="J7" s="1"/>
      <c r="K7" s="33" t="s">
        <v>15</v>
      </c>
      <c r="L7" s="55">
        <f t="shared" si="1"/>
        <v>44328.08604159575</v>
      </c>
      <c r="M7" s="59">
        <f t="shared" si="2"/>
        <v>14094.710901855935</v>
      </c>
      <c r="N7" s="59">
        <f t="shared" si="3"/>
        <v>153415.24231960869</v>
      </c>
      <c r="O7" s="59">
        <f t="shared" si="4"/>
        <v>106948.96291691261</v>
      </c>
      <c r="P7" s="63">
        <f t="shared" si="5"/>
        <v>148066.7192074247</v>
      </c>
      <c r="Q7" s="63">
        <f t="shared" si="6"/>
        <v>466853.72138739773</v>
      </c>
      <c r="R7" s="1"/>
      <c r="S7" s="30" t="s">
        <v>74</v>
      </c>
      <c r="T7" s="85">
        <v>1.59271191454076</v>
      </c>
      <c r="U7" s="169"/>
    </row>
    <row r="8" spans="1:23" x14ac:dyDescent="0.25">
      <c r="A8" s="164"/>
      <c r="B8" s="1"/>
      <c r="C8" s="43" t="s">
        <v>17</v>
      </c>
      <c r="D8" s="54">
        <f>'Value-add - ICEV'!L8</f>
        <v>14878.792305740802</v>
      </c>
      <c r="E8" s="58">
        <f>'Value-add - ICEV'!M8</f>
        <v>4492.3098034486811</v>
      </c>
      <c r="F8" s="58">
        <f>'Value-add - ICEV'!N8</f>
        <v>84969.654620652538</v>
      </c>
      <c r="G8" s="58">
        <f>'Value-add - ICEV'!O8</f>
        <v>53012.343918363513</v>
      </c>
      <c r="H8" s="62">
        <f>'Value-add - ICEV'!P8</f>
        <v>115279.13727940773</v>
      </c>
      <c r="I8" s="62">
        <f t="shared" si="0"/>
        <v>272632.23792761326</v>
      </c>
      <c r="J8" s="1"/>
      <c r="K8" s="34" t="s">
        <v>17</v>
      </c>
      <c r="L8" s="72">
        <f t="shared" si="1"/>
        <v>30329.74308109183</v>
      </c>
      <c r="M8" s="73">
        <f t="shared" si="2"/>
        <v>9643.7495644277478</v>
      </c>
      <c r="N8" s="73">
        <f t="shared" si="3"/>
        <v>135332.18128872663</v>
      </c>
      <c r="O8" s="73">
        <f t="shared" si="4"/>
        <v>84433.391776509961</v>
      </c>
      <c r="P8" s="74">
        <f t="shared" si="5"/>
        <v>112171.75697532174</v>
      </c>
      <c r="Q8" s="74">
        <f t="shared" si="6"/>
        <v>371910.82268607791</v>
      </c>
      <c r="R8" s="1"/>
      <c r="S8" s="30" t="s">
        <v>75</v>
      </c>
      <c r="T8" s="85">
        <v>1.59271191454076</v>
      </c>
      <c r="U8" s="169"/>
    </row>
    <row r="9" spans="1:23" x14ac:dyDescent="0.25">
      <c r="A9" s="164"/>
      <c r="B9" s="1"/>
      <c r="C9" s="33" t="s">
        <v>16</v>
      </c>
      <c r="D9" s="55">
        <f>'Value-add - ICEV'!L9</f>
        <v>68917.70367718795</v>
      </c>
      <c r="E9" s="59">
        <f>'Value-add - ICEV'!M9</f>
        <v>6565.6835588865324</v>
      </c>
      <c r="F9" s="59">
        <f>'Value-add - ICEV'!N9</f>
        <v>490343.11770448292</v>
      </c>
      <c r="G9" s="59">
        <f>'Value-add - ICEV'!O9</f>
        <v>74620.062805845431</v>
      </c>
      <c r="H9" s="63">
        <f>'Value-add - ICEV'!P9</f>
        <v>70626.575071664178</v>
      </c>
      <c r="I9" s="63">
        <f t="shared" si="0"/>
        <v>711073.14281806699</v>
      </c>
      <c r="J9" s="1"/>
      <c r="K9" s="33" t="s">
        <v>16</v>
      </c>
      <c r="L9" s="55">
        <f t="shared" si="1"/>
        <v>140485.61222683566</v>
      </c>
      <c r="M9" s="59">
        <f t="shared" si="2"/>
        <v>14094.710901855935</v>
      </c>
      <c r="N9" s="59">
        <f t="shared" si="3"/>
        <v>780975.32578099228</v>
      </c>
      <c r="O9" s="59">
        <f t="shared" si="4"/>
        <v>118848.26309464984</v>
      </c>
      <c r="P9" s="63">
        <f t="shared" si="5"/>
        <v>68722.81665099856</v>
      </c>
      <c r="Q9" s="63">
        <f t="shared" si="6"/>
        <v>1123126.7286553322</v>
      </c>
      <c r="R9" s="1"/>
      <c r="S9" s="81" t="s">
        <v>76</v>
      </c>
      <c r="T9" s="85">
        <v>0.97304472971068057</v>
      </c>
      <c r="U9" s="169"/>
    </row>
    <row r="10" spans="1:23" x14ac:dyDescent="0.25">
      <c r="A10" s="164"/>
      <c r="B10" s="1"/>
      <c r="C10" s="43" t="s">
        <v>20</v>
      </c>
      <c r="D10" s="54">
        <f>'Value-add - ICEV'!L10</f>
        <v>47154.218305444389</v>
      </c>
      <c r="E10" s="58">
        <f>'Value-add - ICEV'!M10</f>
        <v>4492.3098034486811</v>
      </c>
      <c r="F10" s="58">
        <f>'Value-add - ICEV'!N10</f>
        <v>432546.35390541522</v>
      </c>
      <c r="G10" s="58">
        <f>'Value-add - ICEV'!O10</f>
        <v>58910.575899351672</v>
      </c>
      <c r="H10" s="62">
        <f>'Value-add - ICEV'!P10</f>
        <v>53504.981114897091</v>
      </c>
      <c r="I10" s="62">
        <f t="shared" si="0"/>
        <v>596608.43902855704</v>
      </c>
      <c r="J10" s="1"/>
      <c r="K10" s="34" t="s">
        <v>20</v>
      </c>
      <c r="L10" s="72">
        <f t="shared" si="1"/>
        <v>96121.734681519127</v>
      </c>
      <c r="M10" s="73">
        <f t="shared" si="2"/>
        <v>9643.7495644277478</v>
      </c>
      <c r="N10" s="73">
        <f t="shared" si="3"/>
        <v>688921.73145631899</v>
      </c>
      <c r="O10" s="73">
        <f t="shared" si="4"/>
        <v>93827.576127355162</v>
      </c>
      <c r="P10" s="74">
        <f t="shared" si="5"/>
        <v>52062.739887120108</v>
      </c>
      <c r="Q10" s="74">
        <f t="shared" si="6"/>
        <v>940577.53171674104</v>
      </c>
      <c r="R10" s="1"/>
    </row>
    <row r="11" spans="1:23" x14ac:dyDescent="0.25">
      <c r="A11" s="164"/>
      <c r="B11" s="1"/>
      <c r="C11" s="33" t="s">
        <v>18</v>
      </c>
      <c r="D11" s="55">
        <f>'Value-add - ICEV'!L11</f>
        <v>36260.31997334578</v>
      </c>
      <c r="E11" s="59">
        <f>'Value-add - ICEV'!M11</f>
        <v>6019.9800809097596</v>
      </c>
      <c r="F11" s="59">
        <f>'Value-add - ICEV'!N11</f>
        <v>122591.27305726906</v>
      </c>
      <c r="G11" s="59">
        <f>'Value-add - ICEV'!O11</f>
        <v>102644.20728402279</v>
      </c>
      <c r="H11" s="63">
        <f>'Value-add - ICEV'!P11</f>
        <v>98744.466843096845</v>
      </c>
      <c r="I11" s="63">
        <f t="shared" si="0"/>
        <v>366260.24723864422</v>
      </c>
      <c r="J11" s="1"/>
      <c r="K11" s="33" t="s">
        <v>18</v>
      </c>
      <c r="L11" s="55">
        <f t="shared" si="1"/>
        <v>73915.017175515561</v>
      </c>
      <c r="M11" s="59">
        <f t="shared" si="2"/>
        <v>12923.236113094668</v>
      </c>
      <c r="N11" s="59">
        <f t="shared" si="3"/>
        <v>195252.5812170321</v>
      </c>
      <c r="O11" s="59">
        <f t="shared" si="4"/>
        <v>163482.65189985457</v>
      </c>
      <c r="P11" s="63">
        <f t="shared" si="5"/>
        <v>96082.783049766425</v>
      </c>
      <c r="Q11" s="63">
        <f t="shared" si="6"/>
        <v>541656.26945526327</v>
      </c>
      <c r="R11" s="1"/>
    </row>
    <row r="12" spans="1:23" x14ac:dyDescent="0.25">
      <c r="A12" s="165"/>
      <c r="B12" s="1"/>
      <c r="C12" s="47" t="s">
        <v>19</v>
      </c>
      <c r="D12" s="56">
        <f>'Value-add - ICEV'!L12</f>
        <v>24890.548580180017</v>
      </c>
      <c r="E12" s="60">
        <f>'Value-add - ICEV'!M12</f>
        <v>4073.4473562152384</v>
      </c>
      <c r="F12" s="60">
        <f>'Value-add - ICEV'!N12</f>
        <v>108359.98057040128</v>
      </c>
      <c r="G12" s="60">
        <f>'Value-add - ICEV'!O12</f>
        <v>80940.087763644144</v>
      </c>
      <c r="H12" s="64">
        <f>'Value-add - ICEV'!P12</f>
        <v>74978.145310138207</v>
      </c>
      <c r="I12" s="64">
        <f t="shared" si="0"/>
        <v>293242.2095805789</v>
      </c>
      <c r="J12" s="1"/>
      <c r="K12" s="35" t="s">
        <v>19</v>
      </c>
      <c r="L12" s="75">
        <f t="shared" si="1"/>
        <v>50738.254024354967</v>
      </c>
      <c r="M12" s="76">
        <f t="shared" si="2"/>
        <v>8744.567468847059</v>
      </c>
      <c r="N12" s="76">
        <f t="shared" si="3"/>
        <v>172586.23211388339</v>
      </c>
      <c r="O12" s="76">
        <f t="shared" si="4"/>
        <v>128914.2421451308</v>
      </c>
      <c r="P12" s="77">
        <f t="shared" si="5"/>
        <v>72957.089137511561</v>
      </c>
      <c r="Q12" s="77">
        <f t="shared" si="6"/>
        <v>433940.38488972781</v>
      </c>
      <c r="R12" s="1"/>
    </row>
    <row r="14" spans="1:23" x14ac:dyDescent="0.25">
      <c r="C14" s="2" t="s">
        <v>88</v>
      </c>
      <c r="K14" s="2" t="s">
        <v>92</v>
      </c>
      <c r="S14" s="92" t="s">
        <v>89</v>
      </c>
    </row>
    <row r="15" spans="1:23" ht="15" customHeight="1" x14ac:dyDescent="0.25">
      <c r="A15" s="158" t="s">
        <v>78</v>
      </c>
      <c r="C15" s="79" t="s">
        <v>21</v>
      </c>
      <c r="D15" s="80" t="s">
        <v>8</v>
      </c>
      <c r="E15" s="80" t="s">
        <v>9</v>
      </c>
      <c r="F15" s="36" t="s">
        <v>7</v>
      </c>
      <c r="K15" s="51" t="s">
        <v>21</v>
      </c>
      <c r="L15" s="109" t="s">
        <v>8</v>
      </c>
      <c r="M15" s="109" t="s">
        <v>9</v>
      </c>
      <c r="N15" s="52" t="s">
        <v>7</v>
      </c>
      <c r="S15" s="93" t="s">
        <v>91</v>
      </c>
      <c r="T15" s="94">
        <v>0.13235323315846362</v>
      </c>
      <c r="U15" s="78" t="s">
        <v>90</v>
      </c>
    </row>
    <row r="16" spans="1:23" x14ac:dyDescent="0.25">
      <c r="A16" s="159"/>
      <c r="C16" s="33" t="s">
        <v>13</v>
      </c>
      <c r="D16" s="53">
        <f>'Value-add - ICEV'!L16</f>
        <v>183976.82557367397</v>
      </c>
      <c r="E16" s="61">
        <f>'Value-add - ICEV'!M16</f>
        <v>405090.36397961539</v>
      </c>
      <c r="F16" s="61">
        <f>SUM(D16:E16)</f>
        <v>589067.18955328932</v>
      </c>
      <c r="K16" s="33" t="s">
        <v>13</v>
      </c>
      <c r="L16" s="55">
        <f>D16*$T$15</f>
        <v>24349.927690906461</v>
      </c>
      <c r="M16" s="59">
        <f>E16*$T$15</f>
        <v>53615.01939404093</v>
      </c>
      <c r="N16" s="98">
        <f>SUM(L16:M16)</f>
        <v>77964.947084947387</v>
      </c>
    </row>
    <row r="17" spans="1:14" x14ac:dyDescent="0.25">
      <c r="A17" s="159"/>
      <c r="C17" s="43" t="s">
        <v>14</v>
      </c>
      <c r="D17" s="54">
        <f>'Value-add - ICEV'!L17</f>
        <v>157859.5541190372</v>
      </c>
      <c r="E17" s="62">
        <f>'Value-add - ICEV'!M17</f>
        <v>341033.4159614463</v>
      </c>
      <c r="F17" s="62">
        <f t="shared" ref="F17:F23" si="7">SUM(D17:E17)</f>
        <v>498892.97008048347</v>
      </c>
      <c r="K17" s="34" t="s">
        <v>14</v>
      </c>
      <c r="L17" s="72">
        <f t="shared" ref="L17:L23" si="8">D17*$T$15</f>
        <v>20893.222372608037</v>
      </c>
      <c r="M17" s="73">
        <f t="shared" ref="M17:M23" si="9">E17*$T$15</f>
        <v>45136.875217572611</v>
      </c>
      <c r="N17" s="99">
        <f t="shared" ref="N17:N23" si="10">SUM(L17:M17)</f>
        <v>66030.097590180652</v>
      </c>
    </row>
    <row r="18" spans="1:14" x14ac:dyDescent="0.25">
      <c r="A18" s="159"/>
      <c r="C18" s="33" t="s">
        <v>15</v>
      </c>
      <c r="D18" s="55">
        <f>'Value-add - ICEV'!L18</f>
        <v>114795.71052008295</v>
      </c>
      <c r="E18" s="63">
        <f>'Value-add - ICEV'!M18</f>
        <v>368041.62945689051</v>
      </c>
      <c r="F18" s="63">
        <f t="shared" si="7"/>
        <v>482837.33997697348</v>
      </c>
      <c r="K18" s="33" t="s">
        <v>15</v>
      </c>
      <c r="L18" s="55">
        <f t="shared" si="8"/>
        <v>15193.583440056034</v>
      </c>
      <c r="M18" s="59">
        <f t="shared" si="9"/>
        <v>48711.499595528701</v>
      </c>
      <c r="N18" s="100">
        <f t="shared" si="10"/>
        <v>63905.083035584736</v>
      </c>
    </row>
    <row r="19" spans="1:14" x14ac:dyDescent="0.25">
      <c r="A19" s="159"/>
      <c r="C19" s="43" t="s">
        <v>17</v>
      </c>
      <c r="D19" s="54">
        <f>'Value-add - ICEV'!L19</f>
        <v>99461.999072657098</v>
      </c>
      <c r="E19" s="62">
        <f>'Value-add - ICEV'!M19</f>
        <v>311971.30432404095</v>
      </c>
      <c r="F19" s="62">
        <f t="shared" si="7"/>
        <v>411433.30339669803</v>
      </c>
      <c r="K19" s="34" t="s">
        <v>17</v>
      </c>
      <c r="L19" s="72">
        <f t="shared" si="8"/>
        <v>13164.117153670277</v>
      </c>
      <c r="M19" s="73">
        <f t="shared" si="9"/>
        <v>41290.410779949802</v>
      </c>
      <c r="N19" s="99">
        <f t="shared" si="10"/>
        <v>54454.527933620077</v>
      </c>
    </row>
    <row r="20" spans="1:14" x14ac:dyDescent="0.25">
      <c r="A20" s="159"/>
      <c r="C20" s="33" t="s">
        <v>16</v>
      </c>
      <c r="D20" s="55">
        <f>'Value-add - ICEV'!L20</f>
        <v>290644.68566291145</v>
      </c>
      <c r="E20" s="63">
        <f>'Value-add - ICEV'!M20</f>
        <v>406915.44442912401</v>
      </c>
      <c r="F20" s="63">
        <f t="shared" si="7"/>
        <v>697560.13009203551</v>
      </c>
      <c r="K20" s="33" t="s">
        <v>16</v>
      </c>
      <c r="L20" s="55">
        <f t="shared" si="8"/>
        <v>38467.763847811686</v>
      </c>
      <c r="M20" s="59">
        <f t="shared" si="9"/>
        <v>53856.574692307695</v>
      </c>
      <c r="N20" s="100">
        <f t="shared" si="10"/>
        <v>92324.338540119381</v>
      </c>
    </row>
    <row r="21" spans="1:14" x14ac:dyDescent="0.25">
      <c r="A21" s="159"/>
      <c r="C21" s="43" t="s">
        <v>20</v>
      </c>
      <c r="D21" s="54">
        <f>'Value-add - ICEV'!L21</f>
        <v>251038.8975341584</v>
      </c>
      <c r="E21" s="62">
        <f>'Value-add - ICEV'!M21</f>
        <v>353667.98652937112</v>
      </c>
      <c r="F21" s="62">
        <f t="shared" si="7"/>
        <v>604706.88406352955</v>
      </c>
      <c r="K21" s="34" t="s">
        <v>20</v>
      </c>
      <c r="L21" s="72">
        <f t="shared" si="8"/>
        <v>33225.809737182128</v>
      </c>
      <c r="M21" s="73">
        <f t="shared" si="9"/>
        <v>46809.101481806225</v>
      </c>
      <c r="N21" s="99">
        <f t="shared" si="10"/>
        <v>80034.91121898836</v>
      </c>
    </row>
    <row r="22" spans="1:14" x14ac:dyDescent="0.25">
      <c r="A22" s="159"/>
      <c r="C22" s="33" t="s">
        <v>18</v>
      </c>
      <c r="D22" s="55">
        <f>'Value-add - ICEV'!L22</f>
        <v>143180.65886540766</v>
      </c>
      <c r="E22" s="63">
        <f>'Value-add - ICEV'!M22</f>
        <v>391405.49428425112</v>
      </c>
      <c r="F22" s="63">
        <f t="shared" si="7"/>
        <v>534586.15314965881</v>
      </c>
      <c r="K22" s="33" t="s">
        <v>18</v>
      </c>
      <c r="L22" s="55">
        <f t="shared" si="8"/>
        <v>18950.423126595742</v>
      </c>
      <c r="M22" s="59">
        <f t="shared" si="9"/>
        <v>51803.782644507184</v>
      </c>
      <c r="N22" s="100">
        <f t="shared" si="10"/>
        <v>70754.205771102919</v>
      </c>
    </row>
    <row r="23" spans="1:14" x14ac:dyDescent="0.25">
      <c r="A23" s="160"/>
      <c r="C23" s="47" t="s">
        <v>19</v>
      </c>
      <c r="D23" s="56">
        <f>'Value-add - ICEV'!L23</f>
        <v>123189.29371694417</v>
      </c>
      <c r="E23" s="64">
        <f>'Value-add - ICEV'!M23</f>
        <v>330951.77317185339</v>
      </c>
      <c r="F23" s="64">
        <f t="shared" si="7"/>
        <v>454141.06688879756</v>
      </c>
      <c r="K23" s="35" t="s">
        <v>19</v>
      </c>
      <c r="L23" s="75">
        <f t="shared" si="8"/>
        <v>16304.501313945169</v>
      </c>
      <c r="M23" s="76">
        <f t="shared" si="9"/>
        <v>43802.537198821279</v>
      </c>
      <c r="N23" s="101">
        <f t="shared" si="10"/>
        <v>60107.038512766449</v>
      </c>
    </row>
  </sheetData>
  <mergeCells count="4">
    <mergeCell ref="S1:V1"/>
    <mergeCell ref="A4:A12"/>
    <mergeCell ref="U5:U9"/>
    <mergeCell ref="A15:A2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418B-CF24-4FB7-8786-DC4C96E19416}">
  <dimension ref="B1:U24"/>
  <sheetViews>
    <sheetView zoomScale="80" zoomScaleNormal="80" workbookViewId="0">
      <selection activeCell="C6" sqref="C6"/>
    </sheetView>
  </sheetViews>
  <sheetFormatPr defaultRowHeight="15" x14ac:dyDescent="0.25"/>
  <cols>
    <col min="1" max="1" width="9.140625" style="1"/>
    <col min="2" max="2" width="14.140625" style="1" customWidth="1"/>
    <col min="3" max="3" width="16.28515625" style="1" bestFit="1" customWidth="1"/>
    <col min="4" max="4" width="17.28515625" style="1" bestFit="1" customWidth="1"/>
    <col min="5" max="5" width="5.7109375" style="1" customWidth="1"/>
    <col min="6" max="6" width="14" style="1" customWidth="1"/>
    <col min="7" max="8" width="16.28515625" style="1" bestFit="1" customWidth="1"/>
    <col min="9" max="9" width="16.28515625" style="1" customWidth="1"/>
    <col min="10" max="10" width="9.140625" style="1"/>
    <col min="11" max="11" width="14.140625" style="1" customWidth="1"/>
    <col min="12" max="13" width="14.5703125" style="1" customWidth="1"/>
    <col min="14" max="14" width="14.140625" style="1" customWidth="1"/>
    <col min="15" max="15" width="11.7109375" style="1" bestFit="1" customWidth="1"/>
    <col min="16" max="16" width="12.28515625" style="1" bestFit="1" customWidth="1"/>
    <col min="17" max="17" width="9.140625" style="1"/>
    <col min="18" max="18" width="31.42578125" style="1" bestFit="1" customWidth="1"/>
    <col min="19" max="19" width="23.85546875" style="1" bestFit="1" customWidth="1"/>
    <col min="20" max="20" width="9.28515625" style="1" bestFit="1" customWidth="1"/>
    <col min="21" max="21" width="16.28515625" style="1" bestFit="1" customWidth="1"/>
    <col min="22" max="16384" width="9.140625" style="1"/>
  </cols>
  <sheetData>
    <row r="1" spans="2:21" ht="15.75" x14ac:dyDescent="0.25">
      <c r="R1" s="155" t="s">
        <v>42</v>
      </c>
      <c r="S1" s="156"/>
      <c r="T1" s="156"/>
      <c r="U1" s="157"/>
    </row>
    <row r="2" spans="2:21" x14ac:dyDescent="0.25">
      <c r="B2" s="2" t="s">
        <v>103</v>
      </c>
      <c r="C2" s="78"/>
      <c r="D2" s="78"/>
      <c r="E2" s="78"/>
      <c r="F2" s="2" t="s">
        <v>104</v>
      </c>
      <c r="G2" s="78"/>
      <c r="H2" s="78"/>
      <c r="I2" s="78"/>
    </row>
    <row r="3" spans="2:21" x14ac:dyDescent="0.25">
      <c r="B3" s="79" t="s">
        <v>21</v>
      </c>
      <c r="C3" s="80" t="s">
        <v>8</v>
      </c>
      <c r="D3" s="80" t="s">
        <v>9</v>
      </c>
      <c r="E3" s="78"/>
      <c r="F3" s="79" t="s">
        <v>21</v>
      </c>
      <c r="G3" s="80" t="s">
        <v>8</v>
      </c>
      <c r="H3" s="80" t="s">
        <v>9</v>
      </c>
      <c r="I3" s="80" t="s">
        <v>7</v>
      </c>
      <c r="R3" s="170" t="s">
        <v>81</v>
      </c>
      <c r="S3" s="171"/>
      <c r="T3" s="171"/>
      <c r="U3" s="172"/>
    </row>
    <row r="4" spans="2:21" x14ac:dyDescent="0.25">
      <c r="B4" s="33" t="s">
        <v>13</v>
      </c>
      <c r="C4" s="53">
        <f>'Value-add - ICEV'!D16</f>
        <v>50339099958.594696</v>
      </c>
      <c r="D4" s="61">
        <f>'Value-add - ICEV'!E16</f>
        <v>99991450534.92511</v>
      </c>
      <c r="E4" s="78"/>
      <c r="F4" s="33" t="s">
        <v>13</v>
      </c>
      <c r="G4" s="53">
        <f>C4*$T$4/$T$5</f>
        <v>13297120743.779732</v>
      </c>
      <c r="H4" s="61">
        <f t="shared" ref="H4:H11" si="0">D4*$T$4/$T$5</f>
        <v>26412835990.357574</v>
      </c>
      <c r="I4" s="100">
        <f>SUM(G4:H4)</f>
        <v>39709956734.137306</v>
      </c>
      <c r="R4" s="3">
        <v>1</v>
      </c>
      <c r="S4" s="30" t="s">
        <v>94</v>
      </c>
      <c r="T4" s="3">
        <v>42</v>
      </c>
      <c r="U4" s="30" t="s">
        <v>95</v>
      </c>
    </row>
    <row r="5" spans="2:21" x14ac:dyDescent="0.25">
      <c r="B5" s="43" t="s">
        <v>14</v>
      </c>
      <c r="C5" s="54">
        <f>'Value-add - ICEV'!D17</f>
        <v>43192982863.133514</v>
      </c>
      <c r="D5" s="62">
        <f>'Value-add - ICEV'!E17</f>
        <v>84179800299.030243</v>
      </c>
      <c r="E5" s="78"/>
      <c r="F5" s="43" t="s">
        <v>14</v>
      </c>
      <c r="G5" s="54">
        <f t="shared" ref="G5:G11" si="1">C5*$T$4/$T$5</f>
        <v>11409467171.393759</v>
      </c>
      <c r="H5" s="62">
        <f t="shared" si="0"/>
        <v>22236173663.894779</v>
      </c>
      <c r="I5" s="103">
        <f t="shared" ref="I5:I11" si="2">SUM(G5:H5)</f>
        <v>33645640835.288536</v>
      </c>
      <c r="R5" s="3">
        <v>1</v>
      </c>
      <c r="S5" s="30" t="s">
        <v>94</v>
      </c>
      <c r="T5" s="30">
        <v>159</v>
      </c>
      <c r="U5" s="30" t="s">
        <v>96</v>
      </c>
    </row>
    <row r="6" spans="2:21" x14ac:dyDescent="0.25">
      <c r="B6" s="33" t="s">
        <v>15</v>
      </c>
      <c r="C6" s="55">
        <f>'Value-add - ICEV'!D18</f>
        <v>31410003562.509872</v>
      </c>
      <c r="D6" s="63">
        <f>'Value-add - ICEV'!E18</f>
        <v>90846437385.224442</v>
      </c>
      <c r="E6" s="78"/>
      <c r="F6" s="33" t="s">
        <v>15</v>
      </c>
      <c r="G6" s="55">
        <f t="shared" si="1"/>
        <v>8296982073.1158152</v>
      </c>
      <c r="H6" s="63">
        <f t="shared" si="0"/>
        <v>23997172139.493252</v>
      </c>
      <c r="I6" s="100">
        <f t="shared" si="2"/>
        <v>32294154212.609066</v>
      </c>
      <c r="R6" s="3">
        <v>19</v>
      </c>
      <c r="S6" s="30" t="s">
        <v>97</v>
      </c>
      <c r="T6" s="30">
        <v>1</v>
      </c>
      <c r="U6" s="30" t="s">
        <v>98</v>
      </c>
    </row>
    <row r="7" spans="2:21" x14ac:dyDescent="0.25">
      <c r="B7" s="43" t="s">
        <v>17</v>
      </c>
      <c r="C7" s="54">
        <f>'Value-add - ICEV'!D19</f>
        <v>27214446698.859596</v>
      </c>
      <c r="D7" s="62">
        <f>'Value-add - ICEV'!E19</f>
        <v>77006184344.10144</v>
      </c>
      <c r="E7" s="78"/>
      <c r="F7" s="43" t="s">
        <v>17</v>
      </c>
      <c r="G7" s="54">
        <f t="shared" si="1"/>
        <v>7188721769.5100822</v>
      </c>
      <c r="H7" s="62">
        <f t="shared" si="0"/>
        <v>20341256241.83812</v>
      </c>
      <c r="I7" s="103">
        <f t="shared" si="2"/>
        <v>27529978011.348202</v>
      </c>
      <c r="R7" s="102">
        <v>9.1999999999999993</v>
      </c>
      <c r="S7" s="30" t="s">
        <v>99</v>
      </c>
      <c r="T7" s="30">
        <v>1</v>
      </c>
      <c r="U7" s="30" t="s">
        <v>98</v>
      </c>
    </row>
    <row r="8" spans="2:21" x14ac:dyDescent="0.25">
      <c r="B8" s="33" t="s">
        <v>16</v>
      </c>
      <c r="C8" s="55">
        <f>'Value-add - ICEV'!D20</f>
        <v>79525189318.807419</v>
      </c>
      <c r="D8" s="63">
        <f>'Value-add - ICEV'!E20</f>
        <v>100441948640.32681</v>
      </c>
      <c r="E8" s="78"/>
      <c r="F8" s="33" t="s">
        <v>16</v>
      </c>
      <c r="G8" s="55">
        <f t="shared" si="1"/>
        <v>21006653782.326488</v>
      </c>
      <c r="H8" s="63">
        <f t="shared" si="0"/>
        <v>26531835489.897648</v>
      </c>
      <c r="I8" s="100">
        <f t="shared" si="2"/>
        <v>47538489272.224136</v>
      </c>
      <c r="R8" s="3">
        <v>1</v>
      </c>
      <c r="S8" s="30" t="s">
        <v>100</v>
      </c>
      <c r="T8" s="30">
        <f>'Value-add - EV'!T26</f>
        <v>76.349999999999994</v>
      </c>
      <c r="U8" s="30" t="s">
        <v>54</v>
      </c>
    </row>
    <row r="9" spans="2:21" x14ac:dyDescent="0.25">
      <c r="B9" s="43" t="s">
        <v>20</v>
      </c>
      <c r="C9" s="54">
        <f>'Value-add - ICEV'!D21</f>
        <v>68688391144.170853</v>
      </c>
      <c r="D9" s="62">
        <f>'Value-add - ICEV'!E21</f>
        <v>87298484795.89537</v>
      </c>
      <c r="E9" s="78"/>
      <c r="F9" s="43" t="s">
        <v>20</v>
      </c>
      <c r="G9" s="54">
        <f t="shared" si="1"/>
        <v>18144103321.101734</v>
      </c>
      <c r="H9" s="62">
        <f t="shared" si="0"/>
        <v>23059977115.896889</v>
      </c>
      <c r="I9" s="103">
        <f t="shared" si="2"/>
        <v>41204080436.998627</v>
      </c>
      <c r="R9" s="107" t="s">
        <v>112</v>
      </c>
    </row>
    <row r="10" spans="2:21" x14ac:dyDescent="0.25">
      <c r="B10" s="33" t="s">
        <v>18</v>
      </c>
      <c r="C10" s="55">
        <f>'Value-add - ICEV'!D22</f>
        <v>39176594531.885262</v>
      </c>
      <c r="D10" s="63">
        <f>'Value-add - ICEV'!E22</f>
        <v>96613512936.563065</v>
      </c>
      <c r="E10" s="78"/>
      <c r="F10" s="33" t="s">
        <v>18</v>
      </c>
      <c r="G10" s="55">
        <f t="shared" si="1"/>
        <v>10348534404.648937</v>
      </c>
      <c r="H10" s="63">
        <f t="shared" si="0"/>
        <v>25520550587.016659</v>
      </c>
      <c r="I10" s="100">
        <f t="shared" si="2"/>
        <v>35869084991.665596</v>
      </c>
    </row>
    <row r="11" spans="2:21" x14ac:dyDescent="0.25">
      <c r="B11" s="47" t="s">
        <v>19</v>
      </c>
      <c r="C11" s="56">
        <f>'Value-add - ICEV'!D23</f>
        <v>33706626641.205051</v>
      </c>
      <c r="D11" s="64">
        <f>'Value-add - ICEV'!E23</f>
        <v>81691273846.801193</v>
      </c>
      <c r="E11" s="78"/>
      <c r="F11" s="47" t="s">
        <v>19</v>
      </c>
      <c r="G11" s="56">
        <f t="shared" si="1"/>
        <v>8903637225.978693</v>
      </c>
      <c r="H11" s="64">
        <f t="shared" si="0"/>
        <v>21578827053.872013</v>
      </c>
      <c r="I11" s="104">
        <f t="shared" si="2"/>
        <v>30482464279.850708</v>
      </c>
    </row>
    <row r="12" spans="2:21" x14ac:dyDescent="0.25">
      <c r="E12" s="78"/>
    </row>
    <row r="13" spans="2:21" x14ac:dyDescent="0.25">
      <c r="B13" s="2" t="s">
        <v>105</v>
      </c>
      <c r="C13" s="78"/>
      <c r="E13" s="78"/>
      <c r="F13" s="2" t="s">
        <v>102</v>
      </c>
      <c r="J13" s="2"/>
      <c r="K13" s="2" t="s">
        <v>107</v>
      </c>
      <c r="L13" s="78"/>
      <c r="M13" s="78"/>
    </row>
    <row r="14" spans="2:21" x14ac:dyDescent="0.25">
      <c r="B14" s="79" t="s">
        <v>21</v>
      </c>
      <c r="C14" s="80" t="s">
        <v>101</v>
      </c>
      <c r="E14" s="78"/>
      <c r="F14" s="79" t="s">
        <v>21</v>
      </c>
      <c r="G14" s="80" t="s">
        <v>101</v>
      </c>
      <c r="K14" s="51" t="s">
        <v>21</v>
      </c>
      <c r="L14" s="52" t="s">
        <v>108</v>
      </c>
      <c r="M14" s="106" t="s">
        <v>109</v>
      </c>
      <c r="R14" s="30" t="s">
        <v>106</v>
      </c>
      <c r="S14" s="105">
        <v>8.3412064306681438E-2</v>
      </c>
    </row>
    <row r="15" spans="2:21" x14ac:dyDescent="0.25">
      <c r="B15" s="33" t="s">
        <v>13</v>
      </c>
      <c r="C15" s="98">
        <f t="shared" ref="C15:C22" si="3">I4/SUM($R$6:$R$7)</f>
        <v>1408154494.1183443</v>
      </c>
      <c r="E15" s="78"/>
      <c r="F15" s="33" t="s">
        <v>13</v>
      </c>
      <c r="G15" s="98">
        <f t="shared" ref="G15:G22" si="4">C15*(1+$S$14)</f>
        <v>1525611567.3354859</v>
      </c>
      <c r="K15" s="33" t="s">
        <v>13</v>
      </c>
      <c r="L15" s="98">
        <f t="shared" ref="L15:L22" si="5">G15*$S$15/10^6</f>
        <v>92253.73147677684</v>
      </c>
      <c r="M15" s="61">
        <f>L15*$T$8/10</f>
        <v>704357.23982519121</v>
      </c>
      <c r="R15" s="30" t="s">
        <v>110</v>
      </c>
      <c r="S15" s="30">
        <v>60.47</v>
      </c>
      <c r="T15" s="1" t="s">
        <v>111</v>
      </c>
    </row>
    <row r="16" spans="2:21" x14ac:dyDescent="0.25">
      <c r="B16" s="43" t="s">
        <v>14</v>
      </c>
      <c r="C16" s="103">
        <f t="shared" si="3"/>
        <v>1193107831.0386007</v>
      </c>
      <c r="E16" s="78"/>
      <c r="F16" s="43" t="s">
        <v>14</v>
      </c>
      <c r="G16" s="103">
        <f t="shared" si="4"/>
        <v>1292627418.1659975</v>
      </c>
      <c r="K16" s="34" t="s">
        <v>14</v>
      </c>
      <c r="L16" s="99">
        <f t="shared" si="5"/>
        <v>78165.179976497864</v>
      </c>
      <c r="M16" s="74">
        <f t="shared" ref="M16:M22" si="6">L16*$T$8/10</f>
        <v>596791.14912056108</v>
      </c>
      <c r="R16" s="95" t="s">
        <v>113</v>
      </c>
      <c r="S16" s="78"/>
    </row>
    <row r="17" spans="2:19" x14ac:dyDescent="0.25">
      <c r="B17" s="33" t="s">
        <v>15</v>
      </c>
      <c r="C17" s="100">
        <f t="shared" si="3"/>
        <v>1145182773.4967754</v>
      </c>
      <c r="E17" s="78"/>
      <c r="F17" s="33" t="s">
        <v>15</v>
      </c>
      <c r="G17" s="100">
        <f t="shared" si="4"/>
        <v>1240704832.6425922</v>
      </c>
      <c r="K17" s="33" t="s">
        <v>15</v>
      </c>
      <c r="L17" s="100">
        <f t="shared" si="5"/>
        <v>75025.421229897547</v>
      </c>
      <c r="M17" s="63">
        <f t="shared" si="6"/>
        <v>572819.09109026776</v>
      </c>
      <c r="S17" s="108"/>
    </row>
    <row r="18" spans="2:19" x14ac:dyDescent="0.25">
      <c r="B18" s="43" t="s">
        <v>17</v>
      </c>
      <c r="C18" s="103">
        <f t="shared" si="3"/>
        <v>976240355.01234758</v>
      </c>
      <c r="E18" s="78"/>
      <c r="F18" s="43" t="s">
        <v>17</v>
      </c>
      <c r="G18" s="103">
        <f t="shared" si="4"/>
        <v>1057670578.283415</v>
      </c>
      <c r="K18" s="34" t="s">
        <v>17</v>
      </c>
      <c r="L18" s="99">
        <f t="shared" si="5"/>
        <v>63957.339868798103</v>
      </c>
      <c r="M18" s="74">
        <f t="shared" si="6"/>
        <v>488314.28989827342</v>
      </c>
      <c r="S18" s="108"/>
    </row>
    <row r="19" spans="2:19" x14ac:dyDescent="0.25">
      <c r="B19" s="33" t="s">
        <v>16</v>
      </c>
      <c r="C19" s="100">
        <f t="shared" si="3"/>
        <v>1685762030.929934</v>
      </c>
      <c r="F19" s="33" t="s">
        <v>16</v>
      </c>
      <c r="G19" s="100">
        <f t="shared" si="4"/>
        <v>1826374921.8596234</v>
      </c>
      <c r="K19" s="33" t="s">
        <v>16</v>
      </c>
      <c r="L19" s="100">
        <f t="shared" si="5"/>
        <v>110440.89152485142</v>
      </c>
      <c r="M19" s="63">
        <f t="shared" si="6"/>
        <v>843216.20679224061</v>
      </c>
    </row>
    <row r="20" spans="2:19" x14ac:dyDescent="0.25">
      <c r="B20" s="43" t="s">
        <v>20</v>
      </c>
      <c r="C20" s="103">
        <f t="shared" si="3"/>
        <v>1461137604.1488874</v>
      </c>
      <c r="F20" s="43" t="s">
        <v>20</v>
      </c>
      <c r="G20" s="103">
        <f t="shared" si="4"/>
        <v>1583014107.9470646</v>
      </c>
      <c r="K20" s="34" t="s">
        <v>20</v>
      </c>
      <c r="L20" s="99">
        <f t="shared" si="5"/>
        <v>95724.863107558995</v>
      </c>
      <c r="M20" s="74">
        <f t="shared" si="6"/>
        <v>730859.32982621284</v>
      </c>
    </row>
    <row r="21" spans="2:19" x14ac:dyDescent="0.25">
      <c r="B21" s="33" t="s">
        <v>18</v>
      </c>
      <c r="C21" s="100">
        <f t="shared" si="3"/>
        <v>1271953368.49878</v>
      </c>
      <c r="F21" s="33" t="s">
        <v>18</v>
      </c>
      <c r="G21" s="100">
        <f t="shared" si="4"/>
        <v>1378049624.6671002</v>
      </c>
      <c r="K21" s="33" t="s">
        <v>18</v>
      </c>
      <c r="L21" s="100">
        <f t="shared" si="5"/>
        <v>83330.660803619554</v>
      </c>
      <c r="M21" s="63">
        <f t="shared" si="6"/>
        <v>636229.59523563529</v>
      </c>
    </row>
    <row r="22" spans="2:19" x14ac:dyDescent="0.25">
      <c r="B22" s="47" t="s">
        <v>19</v>
      </c>
      <c r="C22" s="104">
        <f t="shared" si="3"/>
        <v>1080938449.6400959</v>
      </c>
      <c r="F22" s="47" t="s">
        <v>19</v>
      </c>
      <c r="G22" s="104">
        <f t="shared" si="4"/>
        <v>1171101757.11304</v>
      </c>
      <c r="K22" s="35" t="s">
        <v>19</v>
      </c>
      <c r="L22" s="101">
        <f t="shared" si="5"/>
        <v>70816.523252625513</v>
      </c>
      <c r="M22" s="77">
        <f t="shared" si="6"/>
        <v>540684.15503379575</v>
      </c>
    </row>
    <row r="24" spans="2:19" x14ac:dyDescent="0.25">
      <c r="B24" s="2"/>
      <c r="C24" s="78"/>
    </row>
  </sheetData>
  <mergeCells count="2">
    <mergeCell ref="R3:U3"/>
    <mergeCell ref="R1:U1"/>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1E52E-C57E-4A79-A056-C8607D5A9E79}">
  <dimension ref="A1:V56"/>
  <sheetViews>
    <sheetView zoomScale="80" zoomScaleNormal="80" workbookViewId="0">
      <selection activeCell="S1" sqref="S1:V1"/>
    </sheetView>
  </sheetViews>
  <sheetFormatPr defaultRowHeight="15" x14ac:dyDescent="0.25"/>
  <cols>
    <col min="1" max="1" width="9.140625" style="1"/>
    <col min="2" max="2" width="4.85546875" style="1" customWidth="1"/>
    <col min="3" max="3" width="14.28515625" style="1" customWidth="1"/>
    <col min="4" max="9" width="18.42578125" style="1" customWidth="1"/>
    <col min="10" max="10" width="5.5703125" style="1" customWidth="1"/>
    <col min="11" max="11" width="14.140625" style="1" customWidth="1"/>
    <col min="12" max="17" width="10.140625" style="1" customWidth="1"/>
    <col min="18" max="18" width="14.28515625" style="1" customWidth="1"/>
    <col min="19" max="19" width="12.7109375" style="1" customWidth="1"/>
    <col min="20" max="20" width="22.28515625" style="1" bestFit="1" customWidth="1"/>
    <col min="21" max="16384" width="9.140625" style="1"/>
  </cols>
  <sheetData>
    <row r="1" spans="1:22" ht="15.75" x14ac:dyDescent="0.25">
      <c r="S1" s="155" t="s">
        <v>42</v>
      </c>
      <c r="T1" s="156"/>
      <c r="U1" s="156"/>
      <c r="V1" s="157"/>
    </row>
    <row r="3" spans="1:22" x14ac:dyDescent="0.25">
      <c r="C3" s="2" t="s">
        <v>103</v>
      </c>
      <c r="D3" s="78"/>
      <c r="E3" s="78"/>
      <c r="S3" s="28" t="s">
        <v>120</v>
      </c>
      <c r="T3" s="29" t="s">
        <v>121</v>
      </c>
    </row>
    <row r="4" spans="1:22" x14ac:dyDescent="0.25">
      <c r="A4" s="158" t="s">
        <v>78</v>
      </c>
      <c r="C4" s="79" t="s">
        <v>21</v>
      </c>
      <c r="D4" s="80" t="s">
        <v>8</v>
      </c>
      <c r="E4" s="80" t="s">
        <v>9</v>
      </c>
      <c r="S4" s="30" t="s">
        <v>8</v>
      </c>
      <c r="T4" s="85">
        <v>76.73</v>
      </c>
    </row>
    <row r="5" spans="1:22" x14ac:dyDescent="0.25">
      <c r="A5" s="159"/>
      <c r="C5" s="33" t="s">
        <v>13</v>
      </c>
      <c r="D5" s="53">
        <f>'Value-add - ICEV'!D16</f>
        <v>50339099958.594696</v>
      </c>
      <c r="E5" s="61">
        <f>'Value-add - ICEV'!E16</f>
        <v>99991450534.92511</v>
      </c>
      <c r="S5" s="30" t="s">
        <v>9</v>
      </c>
      <c r="T5" s="85">
        <v>75.19</v>
      </c>
    </row>
    <row r="6" spans="1:22" x14ac:dyDescent="0.25">
      <c r="A6" s="159"/>
      <c r="C6" s="43" t="s">
        <v>14</v>
      </c>
      <c r="D6" s="54">
        <f>'Value-add - ICEV'!D17</f>
        <v>43192982863.133514</v>
      </c>
      <c r="E6" s="62">
        <f>'Value-add - ICEV'!E17</f>
        <v>84179800299.030243</v>
      </c>
      <c r="S6" s="95" t="s">
        <v>113</v>
      </c>
    </row>
    <row r="7" spans="1:22" x14ac:dyDescent="0.25">
      <c r="A7" s="159"/>
      <c r="C7" s="33" t="s">
        <v>15</v>
      </c>
      <c r="D7" s="55">
        <f>'Value-add - ICEV'!D18</f>
        <v>31410003562.509872</v>
      </c>
      <c r="E7" s="63">
        <f>'Value-add - ICEV'!E18</f>
        <v>90846437385.224442</v>
      </c>
    </row>
    <row r="8" spans="1:22" x14ac:dyDescent="0.25">
      <c r="A8" s="159"/>
      <c r="C8" s="43" t="s">
        <v>17</v>
      </c>
      <c r="D8" s="54">
        <f>'Value-add - ICEV'!D19</f>
        <v>27214446698.859596</v>
      </c>
      <c r="E8" s="62">
        <f>'Value-add - ICEV'!E19</f>
        <v>77006184344.10144</v>
      </c>
      <c r="S8" s="27" t="s">
        <v>122</v>
      </c>
    </row>
    <row r="9" spans="1:22" x14ac:dyDescent="0.25">
      <c r="A9" s="159"/>
      <c r="C9" s="33" t="s">
        <v>16</v>
      </c>
      <c r="D9" s="55">
        <f>'Value-add - ICEV'!D20</f>
        <v>79525189318.807419</v>
      </c>
      <c r="E9" s="63">
        <f>'Value-add - ICEV'!E20</f>
        <v>100441948640.32681</v>
      </c>
      <c r="S9" s="28" t="s">
        <v>120</v>
      </c>
      <c r="T9" s="29" t="s">
        <v>123</v>
      </c>
      <c r="U9" s="29" t="s">
        <v>124</v>
      </c>
    </row>
    <row r="10" spans="1:22" x14ac:dyDescent="0.25">
      <c r="A10" s="159"/>
      <c r="C10" s="43" t="s">
        <v>20</v>
      </c>
      <c r="D10" s="54">
        <f>'Value-add - ICEV'!D21</f>
        <v>68688391144.170853</v>
      </c>
      <c r="E10" s="62">
        <f>'Value-add - ICEV'!E21</f>
        <v>87298484795.89537</v>
      </c>
      <c r="S10" s="30" t="s">
        <v>8</v>
      </c>
      <c r="T10" s="67">
        <v>0.43</v>
      </c>
      <c r="U10" s="67">
        <v>0.28000000000000003</v>
      </c>
    </row>
    <row r="11" spans="1:22" x14ac:dyDescent="0.25">
      <c r="A11" s="159"/>
      <c r="C11" s="33" t="s">
        <v>18</v>
      </c>
      <c r="D11" s="55">
        <f>'Value-add - ICEV'!D22</f>
        <v>39176594531.885262</v>
      </c>
      <c r="E11" s="63">
        <f>'Value-add - ICEV'!E22</f>
        <v>96613512936.563065</v>
      </c>
      <c r="S11" s="30" t="s">
        <v>9</v>
      </c>
      <c r="T11" s="67">
        <v>0.42</v>
      </c>
      <c r="U11" s="67">
        <v>0.2</v>
      </c>
    </row>
    <row r="12" spans="1:22" x14ac:dyDescent="0.25">
      <c r="A12" s="160"/>
      <c r="C12" s="47" t="s">
        <v>19</v>
      </c>
      <c r="D12" s="56">
        <f>'Value-add - ICEV'!D23</f>
        <v>33706626641.205051</v>
      </c>
      <c r="E12" s="64">
        <f>'Value-add - ICEV'!E23</f>
        <v>81691273846.801193</v>
      </c>
      <c r="S12" s="95" t="s">
        <v>113</v>
      </c>
    </row>
    <row r="14" spans="1:22" x14ac:dyDescent="0.25">
      <c r="C14" s="2" t="s">
        <v>114</v>
      </c>
      <c r="K14" s="2" t="s">
        <v>116</v>
      </c>
    </row>
    <row r="15" spans="1:22" x14ac:dyDescent="0.25">
      <c r="A15" s="173" t="s">
        <v>8</v>
      </c>
      <c r="C15" s="79" t="s">
        <v>21</v>
      </c>
      <c r="D15" s="80" t="s">
        <v>8</v>
      </c>
      <c r="K15" s="51" t="s">
        <v>21</v>
      </c>
      <c r="L15" s="109" t="s">
        <v>117</v>
      </c>
      <c r="M15" s="110" t="s">
        <v>118</v>
      </c>
    </row>
    <row r="16" spans="1:22" x14ac:dyDescent="0.25">
      <c r="A16" s="174"/>
      <c r="C16" s="33" t="s">
        <v>13</v>
      </c>
      <c r="D16" s="98">
        <f>D5*$T$4</f>
        <v>3862519139822.9712</v>
      </c>
      <c r="K16" s="33" t="s">
        <v>13</v>
      </c>
      <c r="L16" s="100">
        <f t="shared" ref="L16:L23" si="0">D16*$T$10/10^7</f>
        <v>166088.32301238776</v>
      </c>
      <c r="M16" s="63">
        <f t="shared" ref="M16:M23" si="1">D16*$U$10/10^7</f>
        <v>108150.53591504321</v>
      </c>
    </row>
    <row r="17" spans="1:13" x14ac:dyDescent="0.25">
      <c r="A17" s="174"/>
      <c r="C17" s="43" t="s">
        <v>14</v>
      </c>
      <c r="D17" s="103">
        <f t="shared" ref="D17:D23" si="2">D6*$T$4</f>
        <v>3314197575088.2349</v>
      </c>
      <c r="K17" s="34" t="s">
        <v>14</v>
      </c>
      <c r="L17" s="99">
        <f t="shared" si="0"/>
        <v>142510.49572879408</v>
      </c>
      <c r="M17" s="74">
        <f t="shared" si="1"/>
        <v>92797.532102470577</v>
      </c>
    </row>
    <row r="18" spans="1:13" x14ac:dyDescent="0.25">
      <c r="A18" s="174"/>
      <c r="C18" s="33" t="s">
        <v>15</v>
      </c>
      <c r="D18" s="100">
        <f t="shared" si="2"/>
        <v>2410089573351.3828</v>
      </c>
      <c r="K18" s="33" t="s">
        <v>15</v>
      </c>
      <c r="L18" s="100">
        <f t="shared" si="0"/>
        <v>103633.85165410946</v>
      </c>
      <c r="M18" s="63">
        <f t="shared" si="1"/>
        <v>67482.508053838726</v>
      </c>
    </row>
    <row r="19" spans="1:13" x14ac:dyDescent="0.25">
      <c r="A19" s="174"/>
      <c r="C19" s="43" t="s">
        <v>17</v>
      </c>
      <c r="D19" s="103">
        <f t="shared" si="2"/>
        <v>2088164495203.4968</v>
      </c>
      <c r="K19" s="34" t="s">
        <v>17</v>
      </c>
      <c r="L19" s="99">
        <f t="shared" si="0"/>
        <v>89791.073293750364</v>
      </c>
      <c r="M19" s="74">
        <f t="shared" si="1"/>
        <v>58468.605865697915</v>
      </c>
    </row>
    <row r="20" spans="1:13" x14ac:dyDescent="0.25">
      <c r="A20" s="174"/>
      <c r="C20" s="33" t="s">
        <v>16</v>
      </c>
      <c r="D20" s="100">
        <f t="shared" si="2"/>
        <v>6101967776432.0938</v>
      </c>
      <c r="K20" s="33" t="s">
        <v>16</v>
      </c>
      <c r="L20" s="100">
        <f t="shared" si="0"/>
        <v>262384.61438658001</v>
      </c>
      <c r="M20" s="63">
        <f t="shared" si="1"/>
        <v>170855.09774009863</v>
      </c>
    </row>
    <row r="21" spans="1:13" x14ac:dyDescent="0.25">
      <c r="A21" s="174"/>
      <c r="C21" s="43" t="s">
        <v>20</v>
      </c>
      <c r="D21" s="103">
        <f t="shared" si="2"/>
        <v>5270460252492.2295</v>
      </c>
      <c r="K21" s="34" t="s">
        <v>20</v>
      </c>
      <c r="L21" s="99">
        <f t="shared" si="0"/>
        <v>226629.79085716588</v>
      </c>
      <c r="M21" s="74">
        <f t="shared" si="1"/>
        <v>147572.88706978245</v>
      </c>
    </row>
    <row r="22" spans="1:13" x14ac:dyDescent="0.25">
      <c r="A22" s="174"/>
      <c r="C22" s="33" t="s">
        <v>18</v>
      </c>
      <c r="D22" s="100">
        <f t="shared" si="2"/>
        <v>3006020098431.5562</v>
      </c>
      <c r="K22" s="33" t="s">
        <v>18</v>
      </c>
      <c r="L22" s="100">
        <f t="shared" si="0"/>
        <v>129258.86423255691</v>
      </c>
      <c r="M22" s="63">
        <f t="shared" si="1"/>
        <v>84168.562756083586</v>
      </c>
    </row>
    <row r="23" spans="1:13" x14ac:dyDescent="0.25">
      <c r="A23" s="175"/>
      <c r="C23" s="47" t="s">
        <v>19</v>
      </c>
      <c r="D23" s="104">
        <f t="shared" si="2"/>
        <v>2586309462179.6636</v>
      </c>
      <c r="K23" s="35" t="s">
        <v>19</v>
      </c>
      <c r="L23" s="101">
        <f t="shared" si="0"/>
        <v>111211.30687372554</v>
      </c>
      <c r="M23" s="77">
        <f t="shared" si="1"/>
        <v>72416.664941030584</v>
      </c>
    </row>
    <row r="25" spans="1:13" x14ac:dyDescent="0.25">
      <c r="C25" s="2" t="s">
        <v>115</v>
      </c>
      <c r="K25" s="2" t="s">
        <v>119</v>
      </c>
    </row>
    <row r="26" spans="1:13" ht="15" customHeight="1" x14ac:dyDescent="0.25">
      <c r="A26" s="173" t="s">
        <v>9</v>
      </c>
      <c r="C26" s="79" t="s">
        <v>21</v>
      </c>
      <c r="D26" s="80" t="s">
        <v>9</v>
      </c>
      <c r="K26" s="51" t="s">
        <v>21</v>
      </c>
      <c r="L26" s="109" t="s">
        <v>117</v>
      </c>
      <c r="M26" s="110" t="s">
        <v>118</v>
      </c>
    </row>
    <row r="27" spans="1:13" ht="15" customHeight="1" x14ac:dyDescent="0.25">
      <c r="A27" s="174"/>
      <c r="C27" s="33" t="s">
        <v>13</v>
      </c>
      <c r="D27" s="98">
        <f>E5*$T$5</f>
        <v>7518357165721.0186</v>
      </c>
      <c r="K27" s="33" t="s">
        <v>13</v>
      </c>
      <c r="L27" s="100">
        <f t="shared" ref="L27:L34" si="3">D27*$T$11/10^7</f>
        <v>315771.00096028275</v>
      </c>
      <c r="M27" s="63">
        <f t="shared" ref="M27:M34" si="4">D27*$U$11/10^7</f>
        <v>150367.14331442039</v>
      </c>
    </row>
    <row r="28" spans="1:13" x14ac:dyDescent="0.25">
      <c r="A28" s="174"/>
      <c r="C28" s="43" t="s">
        <v>14</v>
      </c>
      <c r="D28" s="103">
        <f t="shared" ref="D28:D34" si="5">E6*$T$5</f>
        <v>6329479184484.084</v>
      </c>
      <c r="K28" s="34" t="s">
        <v>14</v>
      </c>
      <c r="L28" s="99">
        <f t="shared" si="3"/>
        <v>265838.12574833148</v>
      </c>
      <c r="M28" s="74">
        <f t="shared" si="4"/>
        <v>126589.58368968169</v>
      </c>
    </row>
    <row r="29" spans="1:13" x14ac:dyDescent="0.25">
      <c r="A29" s="174"/>
      <c r="C29" s="33" t="s">
        <v>15</v>
      </c>
      <c r="D29" s="100">
        <f t="shared" si="5"/>
        <v>6830743626995.0254</v>
      </c>
      <c r="K29" s="33" t="s">
        <v>15</v>
      </c>
      <c r="L29" s="100">
        <f t="shared" si="3"/>
        <v>286891.23233379109</v>
      </c>
      <c r="M29" s="63">
        <f t="shared" si="4"/>
        <v>136614.87253990051</v>
      </c>
    </row>
    <row r="30" spans="1:13" x14ac:dyDescent="0.25">
      <c r="A30" s="174"/>
      <c r="C30" s="43" t="s">
        <v>17</v>
      </c>
      <c r="D30" s="103">
        <f t="shared" si="5"/>
        <v>5790095000832.9873</v>
      </c>
      <c r="K30" s="34" t="s">
        <v>17</v>
      </c>
      <c r="L30" s="99">
        <f t="shared" si="3"/>
        <v>243183.99003498544</v>
      </c>
      <c r="M30" s="74">
        <f t="shared" si="4"/>
        <v>115801.90001665974</v>
      </c>
    </row>
    <row r="31" spans="1:13" x14ac:dyDescent="0.25">
      <c r="A31" s="174"/>
      <c r="C31" s="33" t="s">
        <v>16</v>
      </c>
      <c r="D31" s="100">
        <f t="shared" si="5"/>
        <v>7552230118266.1729</v>
      </c>
      <c r="K31" s="33" t="s">
        <v>16</v>
      </c>
      <c r="L31" s="100">
        <f t="shared" si="3"/>
        <v>317193.66496717924</v>
      </c>
      <c r="M31" s="63">
        <f t="shared" si="4"/>
        <v>151044.60236532346</v>
      </c>
    </row>
    <row r="32" spans="1:13" x14ac:dyDescent="0.25">
      <c r="A32" s="174"/>
      <c r="C32" s="43" t="s">
        <v>20</v>
      </c>
      <c r="D32" s="103">
        <f t="shared" si="5"/>
        <v>6563973071803.373</v>
      </c>
      <c r="K32" s="34" t="s">
        <v>20</v>
      </c>
      <c r="L32" s="99">
        <f t="shared" si="3"/>
        <v>275686.86901574163</v>
      </c>
      <c r="M32" s="74">
        <f t="shared" si="4"/>
        <v>131279.46143606745</v>
      </c>
    </row>
    <row r="33" spans="1:22" x14ac:dyDescent="0.25">
      <c r="A33" s="174"/>
      <c r="C33" s="33" t="s">
        <v>18</v>
      </c>
      <c r="D33" s="100">
        <f t="shared" si="5"/>
        <v>7264370037700.1768</v>
      </c>
      <c r="K33" s="33" t="s">
        <v>18</v>
      </c>
      <c r="L33" s="100">
        <f t="shared" si="3"/>
        <v>305103.54158340744</v>
      </c>
      <c r="M33" s="63">
        <f t="shared" si="4"/>
        <v>145287.40075400355</v>
      </c>
    </row>
    <row r="34" spans="1:22" x14ac:dyDescent="0.25">
      <c r="A34" s="175"/>
      <c r="C34" s="47" t="s">
        <v>19</v>
      </c>
      <c r="D34" s="104">
        <f t="shared" si="5"/>
        <v>6142366880540.9814</v>
      </c>
      <c r="K34" s="35" t="s">
        <v>19</v>
      </c>
      <c r="L34" s="101">
        <f t="shared" si="3"/>
        <v>257979.40898272119</v>
      </c>
      <c r="M34" s="77">
        <f t="shared" si="4"/>
        <v>122847.33761081962</v>
      </c>
    </row>
    <row r="36" spans="1:22" x14ac:dyDescent="0.25">
      <c r="C36" s="2" t="s">
        <v>139</v>
      </c>
      <c r="D36" s="78"/>
      <c r="S36" s="27" t="s">
        <v>133</v>
      </c>
    </row>
    <row r="37" spans="1:22" x14ac:dyDescent="0.25">
      <c r="A37" s="158" t="s">
        <v>11</v>
      </c>
      <c r="C37" s="82" t="s">
        <v>21</v>
      </c>
      <c r="D37" s="36" t="s">
        <v>25</v>
      </c>
      <c r="E37" s="36" t="s">
        <v>27</v>
      </c>
      <c r="F37" s="36" t="s">
        <v>26</v>
      </c>
      <c r="G37" s="36" t="s">
        <v>28</v>
      </c>
      <c r="H37" s="36" t="s">
        <v>32</v>
      </c>
      <c r="I37" s="83" t="s">
        <v>7</v>
      </c>
      <c r="S37" s="28" t="s">
        <v>135</v>
      </c>
      <c r="T37" s="29" t="s">
        <v>134</v>
      </c>
      <c r="U37" s="29" t="s">
        <v>51</v>
      </c>
    </row>
    <row r="38" spans="1:22" x14ac:dyDescent="0.25">
      <c r="A38" s="159"/>
      <c r="C38" s="33" t="s">
        <v>13</v>
      </c>
      <c r="D38" s="38">
        <f>'VSM output'!C43</f>
        <v>0.10921063174942108</v>
      </c>
      <c r="E38" s="39">
        <f>'VSM output'!D43</f>
        <v>6.5382962834935957E-2</v>
      </c>
      <c r="F38" s="39">
        <f>'VSM output'!E43</f>
        <v>5.0021909118492365E-2</v>
      </c>
      <c r="G38" s="39">
        <f>'VSM output'!F43</f>
        <v>0.37617080222927707</v>
      </c>
      <c r="H38" s="40">
        <f>'VSM output'!G43</f>
        <v>6.751956324831436E-2</v>
      </c>
      <c r="I38" s="118">
        <f>SUM(D38:H38)</f>
        <v>0.66830586918044077</v>
      </c>
      <c r="S38" s="30" t="s">
        <v>136</v>
      </c>
      <c r="T38" s="102">
        <v>13.758333333333333</v>
      </c>
      <c r="U38" s="102">
        <f>T38/100</f>
        <v>0.13758333333333334</v>
      </c>
    </row>
    <row r="39" spans="1:22" x14ac:dyDescent="0.25">
      <c r="A39" s="159"/>
      <c r="C39" s="43" t="s">
        <v>14</v>
      </c>
      <c r="D39" s="44">
        <f>'VSM output'!C44</f>
        <v>0.72434378361932883</v>
      </c>
      <c r="E39" s="45">
        <f>'VSM output'!D44</f>
        <v>0.45381364777565958</v>
      </c>
      <c r="F39" s="45">
        <f>'VSM output'!E44</f>
        <v>0.60605105048094354</v>
      </c>
      <c r="G39" s="45">
        <f>'VSM output'!F44</f>
        <v>1.8777857929623045</v>
      </c>
      <c r="H39" s="46">
        <f>'VSM output'!G44</f>
        <v>1.8430666600941772</v>
      </c>
      <c r="I39" s="119">
        <f t="shared" ref="I39:I45" si="6">SUM(D39:H39)</f>
        <v>5.5050609349324136</v>
      </c>
      <c r="S39" s="30" t="s">
        <v>137</v>
      </c>
      <c r="T39" s="102">
        <v>19.633333333333333</v>
      </c>
      <c r="U39" s="102">
        <f>T39/100</f>
        <v>0.19633333333333333</v>
      </c>
    </row>
    <row r="40" spans="1:22" x14ac:dyDescent="0.25">
      <c r="A40" s="159"/>
      <c r="C40" s="33" t="s">
        <v>15</v>
      </c>
      <c r="D40" s="41">
        <f>'VSM output'!C45</f>
        <v>6.2404069948501513E-2</v>
      </c>
      <c r="E40" s="37">
        <f>'VSM output'!D45</f>
        <v>6.5479055003542522E-2</v>
      </c>
      <c r="F40" s="37">
        <f>'VSM output'!E45</f>
        <v>2.5054996835228327E-2</v>
      </c>
      <c r="G40" s="37">
        <f>'VSM output'!F45</f>
        <v>0.28314162263883946</v>
      </c>
      <c r="H40" s="42">
        <f>'VSM output'!G45</f>
        <v>9.0038511456348683E-2</v>
      </c>
      <c r="I40" s="120">
        <f t="shared" si="6"/>
        <v>0.52611825588246053</v>
      </c>
    </row>
    <row r="41" spans="1:22" x14ac:dyDescent="0.25">
      <c r="A41" s="159"/>
      <c r="C41" s="43" t="s">
        <v>17</v>
      </c>
      <c r="D41" s="44">
        <f>'VSM output'!C46</f>
        <v>0.40895585016496877</v>
      </c>
      <c r="E41" s="45">
        <f>'VSM output'!D46</f>
        <v>0.45430043069465031</v>
      </c>
      <c r="F41" s="45">
        <f>'VSM output'!E46</f>
        <v>0.29994661382102467</v>
      </c>
      <c r="G41" s="45">
        <f>'VSM output'!F46</f>
        <v>1.4132657527862462</v>
      </c>
      <c r="H41" s="46">
        <f>'VSM output'!G46</f>
        <v>2.0719028855138455</v>
      </c>
      <c r="I41" s="119">
        <f t="shared" si="6"/>
        <v>4.648371532980736</v>
      </c>
      <c r="S41" s="27" t="s">
        <v>81</v>
      </c>
    </row>
    <row r="42" spans="1:22" x14ac:dyDescent="0.25">
      <c r="A42" s="159"/>
      <c r="C42" s="33" t="s">
        <v>16</v>
      </c>
      <c r="D42" s="41">
        <f>'VSM output'!C47</f>
        <v>0.15274620808052233</v>
      </c>
      <c r="E42" s="37">
        <f>'VSM output'!D47</f>
        <v>6.5479055003542522E-2</v>
      </c>
      <c r="F42" s="37">
        <f>'VSM output'!E47</f>
        <v>9.8006677509862361E-2</v>
      </c>
      <c r="G42" s="37">
        <f>'VSM output'!F47</f>
        <v>0.31206046760408307</v>
      </c>
      <c r="H42" s="42">
        <f>'VSM output'!G47</f>
        <v>4.8559904460795812E-2</v>
      </c>
      <c r="I42" s="120">
        <f t="shared" si="6"/>
        <v>0.67685231265880619</v>
      </c>
      <c r="S42" s="30" t="s">
        <v>11</v>
      </c>
      <c r="T42" s="30" t="s">
        <v>130</v>
      </c>
      <c r="U42" s="115">
        <f>0.86/12</f>
        <v>7.166666666666667E-2</v>
      </c>
      <c r="V42" s="91" t="s">
        <v>85</v>
      </c>
    </row>
    <row r="43" spans="1:22" x14ac:dyDescent="0.25">
      <c r="A43" s="159"/>
      <c r="C43" s="43" t="s">
        <v>20</v>
      </c>
      <c r="D43" s="44">
        <f>'VSM output'!C48</f>
        <v>1.0138210394258516</v>
      </c>
      <c r="E43" s="45">
        <f>'VSM output'!D48</f>
        <v>0.45430043069465031</v>
      </c>
      <c r="F43" s="45">
        <f>'VSM output'!E48</f>
        <v>1.1900175981926522</v>
      </c>
      <c r="G43" s="45">
        <f>'VSM output'!F48</f>
        <v>1.5576401100665687</v>
      </c>
      <c r="H43" s="46">
        <f>'VSM output'!G48</f>
        <v>1.0994699813679789</v>
      </c>
      <c r="I43" s="119">
        <f t="shared" si="6"/>
        <v>5.3152491597477018</v>
      </c>
    </row>
    <row r="44" spans="1:22" x14ac:dyDescent="0.25">
      <c r="A44" s="159"/>
      <c r="C44" s="33" t="s">
        <v>18</v>
      </c>
      <c r="D44" s="41">
        <f>'VSM output'!C49</f>
        <v>9.0201650912200226E-2</v>
      </c>
      <c r="E44" s="37">
        <f>'VSM output'!D49</f>
        <v>6.1156698199213266E-2</v>
      </c>
      <c r="F44" s="37">
        <f>'VSM output'!E49</f>
        <v>2.9918442213537233E-2</v>
      </c>
      <c r="G44" s="37">
        <f>'VSM output'!F49</f>
        <v>0.42597241822502713</v>
      </c>
      <c r="H44" s="42">
        <f>'VSM output'!G49</f>
        <v>6.2862872390296837E-2</v>
      </c>
      <c r="I44" s="120">
        <f t="shared" si="6"/>
        <v>0.67011208194027472</v>
      </c>
    </row>
    <row r="45" spans="1:22" x14ac:dyDescent="0.25">
      <c r="A45" s="160"/>
      <c r="C45" s="47" t="s">
        <v>19</v>
      </c>
      <c r="D45" s="48">
        <f>'VSM output'!C50</f>
        <v>0.59535118273284215</v>
      </c>
      <c r="E45" s="49">
        <f>'VSM output'!D50</f>
        <v>0.42193046102686799</v>
      </c>
      <c r="F45" s="49">
        <f>'VSM output'!E50</f>
        <v>0.35948618171426061</v>
      </c>
      <c r="G45" s="49">
        <f>'VSM output'!F50</f>
        <v>2.1257699853562131</v>
      </c>
      <c r="H45" s="50">
        <f>'VSM output'!G50</f>
        <v>1.4356775652590521</v>
      </c>
      <c r="I45" s="121">
        <f t="shared" si="6"/>
        <v>4.9382153760892358</v>
      </c>
    </row>
    <row r="47" spans="1:22" x14ac:dyDescent="0.25">
      <c r="C47" s="2" t="s">
        <v>140</v>
      </c>
      <c r="D47" s="78"/>
      <c r="K47" s="2" t="s">
        <v>141</v>
      </c>
      <c r="L47" s="78"/>
    </row>
    <row r="48" spans="1:22" x14ac:dyDescent="0.25">
      <c r="C48" s="82" t="s">
        <v>21</v>
      </c>
      <c r="D48" s="36" t="s">
        <v>25</v>
      </c>
      <c r="E48" s="36" t="s">
        <v>27</v>
      </c>
      <c r="F48" s="36" t="s">
        <v>26</v>
      </c>
      <c r="G48" s="36" t="s">
        <v>28</v>
      </c>
      <c r="H48" s="36" t="s">
        <v>32</v>
      </c>
      <c r="I48" s="83" t="s">
        <v>7</v>
      </c>
      <c r="K48" s="51" t="s">
        <v>21</v>
      </c>
      <c r="L48" s="52" t="s">
        <v>25</v>
      </c>
      <c r="M48" s="52" t="s">
        <v>27</v>
      </c>
      <c r="N48" s="52" t="s">
        <v>26</v>
      </c>
      <c r="O48" s="52" t="s">
        <v>28</v>
      </c>
      <c r="P48" s="52" t="s">
        <v>32</v>
      </c>
      <c r="Q48" s="109" t="s">
        <v>7</v>
      </c>
    </row>
    <row r="49" spans="3:17" x14ac:dyDescent="0.25">
      <c r="C49" s="33" t="s">
        <v>13</v>
      </c>
      <c r="D49" s="53">
        <f>D38*10^9/$U$42</f>
        <v>1523869280.2244802</v>
      </c>
      <c r="E49" s="57">
        <f t="shared" ref="E49:H49" si="7">E38*10^9/$U$42</f>
        <v>912320411.65026915</v>
      </c>
      <c r="F49" s="57">
        <f t="shared" si="7"/>
        <v>697980127.23477709</v>
      </c>
      <c r="G49" s="57">
        <f t="shared" si="7"/>
        <v>5248894914.8271217</v>
      </c>
      <c r="H49" s="61">
        <f t="shared" si="7"/>
        <v>942133440.67415392</v>
      </c>
      <c r="I49" s="98">
        <f>SUM(D49:H49)</f>
        <v>9325198174.6108017</v>
      </c>
      <c r="K49" s="33" t="s">
        <v>13</v>
      </c>
      <c r="L49" s="53">
        <f>D49*$U$38/10^7</f>
        <v>20.965901513755139</v>
      </c>
      <c r="M49" s="57">
        <f>E49*$U$39/10^7</f>
        <v>17.911890748733619</v>
      </c>
      <c r="N49" s="57">
        <f>F49*$U$38/10^7</f>
        <v>9.6030432505384749</v>
      </c>
      <c r="O49" s="57">
        <f t="shared" ref="O49:O56" si="8">G49*$U$39/10^7</f>
        <v>103.05330349443916</v>
      </c>
      <c r="P49" s="61">
        <f t="shared" ref="P49:P56" si="9">H49*$U$39/10^7</f>
        <v>18.497219885235889</v>
      </c>
      <c r="Q49" s="63">
        <f>SUM(L49:P49)</f>
        <v>170.03135889270229</v>
      </c>
    </row>
    <row r="50" spans="3:17" x14ac:dyDescent="0.25">
      <c r="C50" s="43" t="s">
        <v>14</v>
      </c>
      <c r="D50" s="54">
        <f t="shared" ref="D50:H50" si="10">D39*10^9/$U$42</f>
        <v>10107122562.130169</v>
      </c>
      <c r="E50" s="58">
        <f t="shared" si="10"/>
        <v>6332283457.3347845</v>
      </c>
      <c r="F50" s="58">
        <f t="shared" si="10"/>
        <v>8456526285.7806072</v>
      </c>
      <c r="G50" s="58">
        <f t="shared" si="10"/>
        <v>26201662227.380993</v>
      </c>
      <c r="H50" s="62">
        <f t="shared" si="10"/>
        <v>25717209210.616425</v>
      </c>
      <c r="I50" s="103">
        <f t="shared" ref="I50:I56" si="11">SUM(D50:H50)</f>
        <v>76814803743.242981</v>
      </c>
      <c r="K50" s="34" t="s">
        <v>14</v>
      </c>
      <c r="L50" s="72">
        <f t="shared" ref="L50:N56" si="12">D50*$U$38/10^7</f>
        <v>139.05716125064092</v>
      </c>
      <c r="M50" s="73">
        <f t="shared" ref="M50:M56" si="13">E50*$U$39/10^7</f>
        <v>124.32383187900626</v>
      </c>
      <c r="N50" s="73">
        <f t="shared" si="12"/>
        <v>116.34770748186486</v>
      </c>
      <c r="O50" s="73">
        <f t="shared" si="8"/>
        <v>514.42596839758016</v>
      </c>
      <c r="P50" s="74">
        <f t="shared" si="9"/>
        <v>504.91454083510246</v>
      </c>
      <c r="Q50" s="74">
        <f t="shared" ref="Q50:Q56" si="14">SUM(L50:P50)</f>
        <v>1399.0692098441946</v>
      </c>
    </row>
    <row r="51" spans="3:17" x14ac:dyDescent="0.25">
      <c r="C51" s="33" t="s">
        <v>15</v>
      </c>
      <c r="D51" s="55">
        <f t="shared" ref="D51:H51" si="15">D40*10^9/$U$42</f>
        <v>870754464.39769542</v>
      </c>
      <c r="E51" s="59">
        <f t="shared" si="15"/>
        <v>913661232.60757005</v>
      </c>
      <c r="F51" s="59">
        <f t="shared" si="15"/>
        <v>349604607.00318593</v>
      </c>
      <c r="G51" s="59">
        <f t="shared" si="15"/>
        <v>3950813339.1465974</v>
      </c>
      <c r="H51" s="63">
        <f t="shared" si="15"/>
        <v>1256351322.6467259</v>
      </c>
      <c r="I51" s="100">
        <f t="shared" si="11"/>
        <v>7341184965.801774</v>
      </c>
      <c r="K51" s="33" t="s">
        <v>15</v>
      </c>
      <c r="L51" s="55">
        <f t="shared" si="12"/>
        <v>11.980130172671627</v>
      </c>
      <c r="M51" s="59">
        <f t="shared" si="13"/>
        <v>17.938215533528627</v>
      </c>
      <c r="N51" s="59">
        <f t="shared" si="12"/>
        <v>4.8099767180188326</v>
      </c>
      <c r="O51" s="59">
        <f t="shared" si="8"/>
        <v>77.567635225244857</v>
      </c>
      <c r="P51" s="63">
        <f t="shared" si="9"/>
        <v>24.666364301297385</v>
      </c>
      <c r="Q51" s="63">
        <f t="shared" si="14"/>
        <v>136.96232195076132</v>
      </c>
    </row>
    <row r="52" spans="3:17" x14ac:dyDescent="0.25">
      <c r="C52" s="43" t="s">
        <v>17</v>
      </c>
      <c r="D52" s="54">
        <f t="shared" ref="D52:H52" si="16">D41*10^9/$U$42</f>
        <v>5706360699.9763088</v>
      </c>
      <c r="E52" s="58">
        <f t="shared" si="16"/>
        <v>6339075777.134655</v>
      </c>
      <c r="F52" s="58">
        <f t="shared" si="16"/>
        <v>4185301588.2003436</v>
      </c>
      <c r="G52" s="58">
        <f t="shared" si="16"/>
        <v>19719987248.18018</v>
      </c>
      <c r="H52" s="62">
        <f t="shared" si="16"/>
        <v>28910272821.123425</v>
      </c>
      <c r="I52" s="103">
        <f t="shared" si="11"/>
        <v>64860998134.614914</v>
      </c>
      <c r="K52" s="34" t="s">
        <v>17</v>
      </c>
      <c r="L52" s="72">
        <f t="shared" si="12"/>
        <v>78.51001263050739</v>
      </c>
      <c r="M52" s="73">
        <f t="shared" si="13"/>
        <v>124.45718775774371</v>
      </c>
      <c r="N52" s="73">
        <f t="shared" si="12"/>
        <v>57.582774350989723</v>
      </c>
      <c r="O52" s="73">
        <f t="shared" si="8"/>
        <v>387.1690829726042</v>
      </c>
      <c r="P52" s="74">
        <f t="shared" si="9"/>
        <v>567.60502305472323</v>
      </c>
      <c r="Q52" s="74">
        <f t="shared" si="14"/>
        <v>1215.3240807665684</v>
      </c>
    </row>
    <row r="53" spans="3:17" x14ac:dyDescent="0.25">
      <c r="C53" s="33" t="s">
        <v>16</v>
      </c>
      <c r="D53" s="55">
        <f t="shared" ref="D53:H53" si="17">D42*10^9/$U$42</f>
        <v>2131342438.3328695</v>
      </c>
      <c r="E53" s="59">
        <f t="shared" si="17"/>
        <v>913661232.60757005</v>
      </c>
      <c r="F53" s="59">
        <f t="shared" si="17"/>
        <v>1367535035.0213351</v>
      </c>
      <c r="G53" s="59">
        <f t="shared" si="17"/>
        <v>4354332106.1034842</v>
      </c>
      <c r="H53" s="63">
        <f t="shared" si="17"/>
        <v>677580062.24366248</v>
      </c>
      <c r="I53" s="100">
        <f t="shared" si="11"/>
        <v>9444450874.3089199</v>
      </c>
      <c r="K53" s="33" t="s">
        <v>16</v>
      </c>
      <c r="L53" s="55">
        <f t="shared" si="12"/>
        <v>29.323719714063067</v>
      </c>
      <c r="M53" s="59">
        <f t="shared" si="13"/>
        <v>17.938215533528627</v>
      </c>
      <c r="N53" s="59">
        <f t="shared" si="12"/>
        <v>18.8150028568352</v>
      </c>
      <c r="O53" s="59">
        <f t="shared" si="8"/>
        <v>85.490053683165073</v>
      </c>
      <c r="P53" s="63">
        <f t="shared" si="9"/>
        <v>13.303155222050574</v>
      </c>
      <c r="Q53" s="63">
        <f t="shared" si="14"/>
        <v>164.87014700964255</v>
      </c>
    </row>
    <row r="54" spans="3:17" x14ac:dyDescent="0.25">
      <c r="C54" s="43" t="s">
        <v>20</v>
      </c>
      <c r="D54" s="54">
        <f t="shared" ref="D54:H54" si="18">D43*10^9/$U$42</f>
        <v>14146340085.011883</v>
      </c>
      <c r="E54" s="58">
        <f t="shared" si="18"/>
        <v>6339075777.134655</v>
      </c>
      <c r="F54" s="58">
        <f t="shared" si="18"/>
        <v>16604896718.967239</v>
      </c>
      <c r="G54" s="58">
        <f t="shared" si="18"/>
        <v>21734513163.719563</v>
      </c>
      <c r="H54" s="62">
        <f t="shared" si="18"/>
        <v>15341441600.483425</v>
      </c>
      <c r="I54" s="103">
        <f t="shared" si="11"/>
        <v>74166267345.316772</v>
      </c>
      <c r="K54" s="34" t="s">
        <v>20</v>
      </c>
      <c r="L54" s="72">
        <f t="shared" si="12"/>
        <v>194.63006233628849</v>
      </c>
      <c r="M54" s="73">
        <f t="shared" si="13"/>
        <v>124.45718775774371</v>
      </c>
      <c r="N54" s="73">
        <f t="shared" si="12"/>
        <v>228.45570402512428</v>
      </c>
      <c r="O54" s="73">
        <f t="shared" si="8"/>
        <v>426.72094178102742</v>
      </c>
      <c r="P54" s="74">
        <f t="shared" si="9"/>
        <v>301.20363675615795</v>
      </c>
      <c r="Q54" s="74">
        <f t="shared" si="14"/>
        <v>1275.4675326563417</v>
      </c>
    </row>
    <row r="55" spans="3:17" x14ac:dyDescent="0.25">
      <c r="C55" s="33" t="s">
        <v>18</v>
      </c>
      <c r="D55" s="55">
        <f t="shared" ref="D55:H55" si="19">D44*10^9/$U$42</f>
        <v>1258627687.1469798</v>
      </c>
      <c r="E55" s="59">
        <f t="shared" si="19"/>
        <v>853349277.19832456</v>
      </c>
      <c r="F55" s="59">
        <f t="shared" si="19"/>
        <v>417466635.53772885</v>
      </c>
      <c r="G55" s="59">
        <f t="shared" si="19"/>
        <v>5943801184.5352621</v>
      </c>
      <c r="H55" s="63">
        <f t="shared" si="19"/>
        <v>877156358.93437445</v>
      </c>
      <c r="I55" s="100">
        <f t="shared" si="11"/>
        <v>9350401143.3526688</v>
      </c>
      <c r="K55" s="33" t="s">
        <v>18</v>
      </c>
      <c r="L55" s="55">
        <f t="shared" si="12"/>
        <v>17.316619262330534</v>
      </c>
      <c r="M55" s="59">
        <f t="shared" si="13"/>
        <v>16.754090808993773</v>
      </c>
      <c r="N55" s="59">
        <f t="shared" si="12"/>
        <v>5.7436451272732523</v>
      </c>
      <c r="O55" s="59">
        <f t="shared" si="8"/>
        <v>116.69662992304232</v>
      </c>
      <c r="P55" s="63">
        <f t="shared" si="9"/>
        <v>17.221503180411549</v>
      </c>
      <c r="Q55" s="63">
        <f t="shared" si="14"/>
        <v>173.73248830205145</v>
      </c>
    </row>
    <row r="56" spans="3:17" x14ac:dyDescent="0.25">
      <c r="C56" s="47" t="s">
        <v>19</v>
      </c>
      <c r="D56" s="56">
        <f t="shared" ref="D56:H56" si="20">D45*10^9/$U$42</f>
        <v>8307225805.574542</v>
      </c>
      <c r="E56" s="60">
        <f t="shared" si="20"/>
        <v>5887401781.7702503</v>
      </c>
      <c r="F56" s="60">
        <f t="shared" si="20"/>
        <v>5016086256.478055</v>
      </c>
      <c r="G56" s="60">
        <f t="shared" si="20"/>
        <v>29661906772.412273</v>
      </c>
      <c r="H56" s="64">
        <f t="shared" si="20"/>
        <v>20032710212.917004</v>
      </c>
      <c r="I56" s="104">
        <f t="shared" si="11"/>
        <v>68905330829.15213</v>
      </c>
      <c r="K56" s="35" t="s">
        <v>19</v>
      </c>
      <c r="L56" s="75">
        <f t="shared" si="12"/>
        <v>114.29358170836308</v>
      </c>
      <c r="M56" s="76">
        <f t="shared" si="13"/>
        <v>115.58932164875591</v>
      </c>
      <c r="N56" s="76">
        <f t="shared" si="12"/>
        <v>69.012986745377248</v>
      </c>
      <c r="O56" s="76">
        <f t="shared" si="8"/>
        <v>582.36210296502759</v>
      </c>
      <c r="P56" s="77">
        <f t="shared" si="9"/>
        <v>393.30887718027049</v>
      </c>
      <c r="Q56" s="77">
        <f t="shared" si="14"/>
        <v>1274.5668702477942</v>
      </c>
    </row>
  </sheetData>
  <mergeCells count="5">
    <mergeCell ref="S1:V1"/>
    <mergeCell ref="A4:A12"/>
    <mergeCell ref="A15:A23"/>
    <mergeCell ref="A26:A34"/>
    <mergeCell ref="A37:A45"/>
  </mergeCells>
  <pageMargins left="0.7" right="0.7" top="0.75" bottom="0.75" header="0.3" footer="0.3"/>
  <pageSetup orientation="portrait" r:id="rId1"/>
  <ignoredErrors>
    <ignoredError sqref="M49:M56 N49:N56"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1DE71-CCAF-42BB-8FF6-A71907B1EC3F}">
  <dimension ref="B1:N33"/>
  <sheetViews>
    <sheetView zoomScale="80" zoomScaleNormal="80" workbookViewId="0"/>
  </sheetViews>
  <sheetFormatPr defaultRowHeight="15" x14ac:dyDescent="0.25"/>
  <cols>
    <col min="1" max="1" width="9.140625" style="1"/>
    <col min="2" max="2" width="14.42578125" style="1" customWidth="1"/>
    <col min="3" max="6" width="16.7109375" style="1" customWidth="1"/>
    <col min="7" max="7" width="13.42578125" style="1" customWidth="1"/>
    <col min="8" max="8" width="17.140625" style="1" customWidth="1"/>
    <col min="9" max="10" width="9.140625" style="1"/>
    <col min="11" max="11" width="11.85546875" style="1" bestFit="1" customWidth="1"/>
    <col min="12" max="12" width="11.28515625" style="1" bestFit="1" customWidth="1"/>
    <col min="13" max="13" width="12.7109375" style="1" bestFit="1" customWidth="1"/>
    <col min="14" max="16384" width="9.140625" style="1"/>
  </cols>
  <sheetData>
    <row r="1" spans="2:14" ht="15.75" x14ac:dyDescent="0.25">
      <c r="K1" s="155" t="s">
        <v>42</v>
      </c>
      <c r="L1" s="156"/>
      <c r="M1" s="156"/>
      <c r="N1" s="157"/>
    </row>
    <row r="2" spans="2:14" x14ac:dyDescent="0.25">
      <c r="B2" s="2" t="s">
        <v>12</v>
      </c>
    </row>
    <row r="3" spans="2:14" x14ac:dyDescent="0.25">
      <c r="B3" s="19" t="s">
        <v>21</v>
      </c>
      <c r="C3" s="125" t="s">
        <v>8</v>
      </c>
      <c r="D3" s="125" t="s">
        <v>9</v>
      </c>
      <c r="E3" s="125" t="s">
        <v>10</v>
      </c>
      <c r="F3" s="125" t="s">
        <v>11</v>
      </c>
      <c r="K3" s="27" t="s">
        <v>81</v>
      </c>
    </row>
    <row r="4" spans="2:14" x14ac:dyDescent="0.25">
      <c r="B4" s="33" t="s">
        <v>13</v>
      </c>
      <c r="C4" s="38">
        <f>'VSM output'!C31</f>
        <v>40.55871622763933</v>
      </c>
      <c r="D4" s="39">
        <f>'VSM output'!D31</f>
        <v>87.243040548974832</v>
      </c>
      <c r="E4" s="39">
        <f>'VSM output'!E31</f>
        <v>6.8111386891721564</v>
      </c>
      <c r="F4" s="40">
        <f>'VSM output'!F31</f>
        <v>0.66830586918044077</v>
      </c>
      <c r="K4" s="30" t="s">
        <v>8</v>
      </c>
      <c r="L4" s="30" t="s">
        <v>82</v>
      </c>
      <c r="M4" s="88">
        <v>0.753</v>
      </c>
      <c r="N4" s="89" t="s">
        <v>83</v>
      </c>
    </row>
    <row r="5" spans="2:14" x14ac:dyDescent="0.25">
      <c r="B5" s="43" t="s">
        <v>14</v>
      </c>
      <c r="C5" s="44">
        <f>'VSM output'!C32</f>
        <v>34.801018222655301</v>
      </c>
      <c r="D5" s="45">
        <f>'VSM output'!D32</f>
        <v>73.447296659905376</v>
      </c>
      <c r="E5" s="45">
        <f>'VSM output'!E32</f>
        <v>5.5510300433567572</v>
      </c>
      <c r="F5" s="46">
        <f>'VSM output'!F32</f>
        <v>5.5050609349324136</v>
      </c>
      <c r="K5" s="30" t="s">
        <v>9</v>
      </c>
      <c r="L5" s="30" t="s">
        <v>82</v>
      </c>
      <c r="M5" s="88">
        <v>0.84299999999999997</v>
      </c>
      <c r="N5" s="89" t="s">
        <v>83</v>
      </c>
    </row>
    <row r="6" spans="2:14" x14ac:dyDescent="0.25">
      <c r="B6" s="33" t="s">
        <v>15</v>
      </c>
      <c r="C6" s="41">
        <f>'VSM output'!C33</f>
        <v>25.307353970349833</v>
      </c>
      <c r="D6" s="37">
        <f>'VSM output'!D33</f>
        <v>79.263970850795246</v>
      </c>
      <c r="E6" s="37">
        <f>'VSM output'!E33</f>
        <v>6.6670010515051361</v>
      </c>
      <c r="F6" s="42">
        <f>'VSM output'!F33</f>
        <v>0.52611825588246053</v>
      </c>
      <c r="K6" s="30" t="s">
        <v>204</v>
      </c>
      <c r="L6" s="30" t="s">
        <v>205</v>
      </c>
      <c r="M6" s="88">
        <f>1/0.76</f>
        <v>1.3157894736842106</v>
      </c>
      <c r="N6" s="89" t="s">
        <v>206</v>
      </c>
    </row>
    <row r="7" spans="2:14" x14ac:dyDescent="0.25">
      <c r="B7" s="43" t="s">
        <v>17</v>
      </c>
      <c r="C7" s="44">
        <f>'VSM output'!C34</f>
        <v>21.926951849738167</v>
      </c>
      <c r="D7" s="45">
        <f>'VSM output'!D34</f>
        <v>67.188280871150226</v>
      </c>
      <c r="E7" s="45">
        <f>'VSM output'!E34</f>
        <v>5.4790147840024641</v>
      </c>
      <c r="F7" s="46">
        <f>'VSM output'!F34</f>
        <v>4.648371532980736</v>
      </c>
      <c r="M7" s="143"/>
    </row>
    <row r="8" spans="2:14" x14ac:dyDescent="0.25">
      <c r="B8" s="33" t="s">
        <v>16</v>
      </c>
      <c r="C8" s="41">
        <f>'VSM output'!C35</f>
        <v>64.074240286056337</v>
      </c>
      <c r="D8" s="37">
        <f>'VSM output'!D35</f>
        <v>87.636102398428349</v>
      </c>
      <c r="E8" s="37">
        <f>'VSM output'!E35</f>
        <v>6.5138949435629003</v>
      </c>
      <c r="F8" s="42">
        <f>'VSM output'!F35</f>
        <v>0.67685231265880619</v>
      </c>
      <c r="K8" s="30" t="s">
        <v>8</v>
      </c>
      <c r="L8" s="30" t="s">
        <v>84</v>
      </c>
      <c r="M8" s="90">
        <v>1.07</v>
      </c>
      <c r="N8" s="91" t="s">
        <v>85</v>
      </c>
    </row>
    <row r="9" spans="2:14" x14ac:dyDescent="0.25">
      <c r="B9" s="43" t="s">
        <v>20</v>
      </c>
      <c r="C9" s="44">
        <f>'VSM output'!C36</f>
        <v>55.342923628769903</v>
      </c>
      <c r="D9" s="45">
        <f>'VSM output'!D36</f>
        <v>76.168364476842669</v>
      </c>
      <c r="E9" s="45">
        <f>'VSM output'!E36</f>
        <v>5.4170028919889468</v>
      </c>
      <c r="F9" s="46">
        <f>'VSM output'!F36</f>
        <v>5.3152491597477018</v>
      </c>
      <c r="K9" s="30" t="s">
        <v>9</v>
      </c>
      <c r="L9" s="30" t="s">
        <v>84</v>
      </c>
      <c r="M9" s="90">
        <v>1.0349999999999999</v>
      </c>
      <c r="N9" s="91" t="s">
        <v>85</v>
      </c>
    </row>
    <row r="10" spans="2:14" x14ac:dyDescent="0.25">
      <c r="B10" s="33" t="s">
        <v>18</v>
      </c>
      <c r="C10" s="41">
        <f>'VSM output'!C37</f>
        <v>31.564973980285277</v>
      </c>
      <c r="D10" s="37">
        <f>'VSM output'!D37</f>
        <v>84.295773104715948</v>
      </c>
      <c r="E10" s="37">
        <f>'VSM output'!E37</f>
        <v>6.6645481634367618</v>
      </c>
      <c r="F10" s="42">
        <f>'VSM output'!F37</f>
        <v>0.67011208194027472</v>
      </c>
      <c r="K10" s="30" t="s">
        <v>204</v>
      </c>
      <c r="L10" s="30" t="s">
        <v>207</v>
      </c>
      <c r="M10" s="115">
        <f>(0.9*10^6)/10^9</f>
        <v>8.9999999999999998E-4</v>
      </c>
      <c r="N10" s="91" t="s">
        <v>85</v>
      </c>
    </row>
    <row r="11" spans="2:14" x14ac:dyDescent="0.25">
      <c r="B11" s="47" t="s">
        <v>19</v>
      </c>
      <c r="C11" s="48">
        <f>'VSM output'!C38</f>
        <v>27.157766151085326</v>
      </c>
      <c r="D11" s="49">
        <f>'VSM output'!D38</f>
        <v>71.276044887703264</v>
      </c>
      <c r="E11" s="49">
        <f>'VSM output'!E38</f>
        <v>5.4927743308174248</v>
      </c>
      <c r="F11" s="50">
        <f>'VSM output'!F38</f>
        <v>4.9382153760892358</v>
      </c>
      <c r="K11" s="30" t="s">
        <v>11</v>
      </c>
      <c r="L11" s="30" t="s">
        <v>130</v>
      </c>
      <c r="M11" s="115">
        <f>0.86/12</f>
        <v>7.166666666666667E-2</v>
      </c>
      <c r="N11" s="91" t="s">
        <v>85</v>
      </c>
    </row>
    <row r="13" spans="2:14" x14ac:dyDescent="0.25">
      <c r="B13" s="2" t="s">
        <v>208</v>
      </c>
      <c r="F13" s="2" t="s">
        <v>209</v>
      </c>
      <c r="H13" s="2" t="s">
        <v>210</v>
      </c>
      <c r="K13" s="30" t="s">
        <v>8</v>
      </c>
      <c r="L13" s="133">
        <v>2.2719299999999998</v>
      </c>
      <c r="M13" s="1" t="s">
        <v>211</v>
      </c>
      <c r="N13" s="144" t="s">
        <v>212</v>
      </c>
    </row>
    <row r="14" spans="2:14" x14ac:dyDescent="0.25">
      <c r="B14" s="19" t="s">
        <v>21</v>
      </c>
      <c r="C14" s="125" t="s">
        <v>8</v>
      </c>
      <c r="D14" s="125" t="s">
        <v>9</v>
      </c>
      <c r="F14" s="125" t="s">
        <v>10</v>
      </c>
      <c r="H14" s="125" t="s">
        <v>11</v>
      </c>
      <c r="K14" s="30" t="s">
        <v>9</v>
      </c>
      <c r="L14" s="133">
        <v>2.6444000000000001</v>
      </c>
      <c r="M14" s="1" t="s">
        <v>211</v>
      </c>
      <c r="N14" s="144" t="s">
        <v>212</v>
      </c>
    </row>
    <row r="15" spans="2:14" x14ac:dyDescent="0.25">
      <c r="B15" s="33" t="s">
        <v>13</v>
      </c>
      <c r="C15" s="53">
        <f>(C4*10^3/$M$8/$M$4)*10^6</f>
        <v>50339099958.594688</v>
      </c>
      <c r="D15" s="61">
        <f t="shared" ref="D15:D22" si="0">(D4*10^3/$M$9/$M$5)*10^6</f>
        <v>99991450534.925125</v>
      </c>
      <c r="F15" s="98">
        <f>E4*10^6/$M$10/$M$6</f>
        <v>5751628226.4120426</v>
      </c>
      <c r="H15" s="98">
        <f>(F4*10^3/$M$11)*10^6</f>
        <v>9325198174.6108017</v>
      </c>
      <c r="K15" s="30" t="s">
        <v>10</v>
      </c>
      <c r="L15" s="133">
        <v>2.6920000000000002</v>
      </c>
      <c r="M15" s="1" t="s">
        <v>213</v>
      </c>
      <c r="N15" s="144" t="s">
        <v>212</v>
      </c>
    </row>
    <row r="16" spans="2:14" x14ac:dyDescent="0.25">
      <c r="B16" s="43" t="s">
        <v>14</v>
      </c>
      <c r="C16" s="54">
        <f t="shared" ref="C16:C22" si="1">(C5*10^3/$M$8/$M$4)*10^6</f>
        <v>43192982863.133514</v>
      </c>
      <c r="D16" s="62">
        <f t="shared" si="0"/>
        <v>84179800299.030243</v>
      </c>
      <c r="F16" s="103">
        <f t="shared" ref="F16:F22" si="2">E5*10^6/$M$10/$M$6</f>
        <v>4687536481.0568171</v>
      </c>
      <c r="H16" s="103">
        <f t="shared" ref="H16:H22" si="3">(F5*10^3/$M$11)*10^6</f>
        <v>76814803743.242966</v>
      </c>
      <c r="K16" s="30" t="s">
        <v>11</v>
      </c>
      <c r="L16" s="145">
        <v>0.67100000000000004</v>
      </c>
      <c r="M16" s="1" t="s">
        <v>214</v>
      </c>
      <c r="N16" s="69" t="s">
        <v>217</v>
      </c>
    </row>
    <row r="17" spans="2:8" x14ac:dyDescent="0.25">
      <c r="B17" s="33" t="s">
        <v>15</v>
      </c>
      <c r="C17" s="55">
        <f t="shared" si="1"/>
        <v>31410003562.509872</v>
      </c>
      <c r="D17" s="63">
        <f t="shared" si="0"/>
        <v>90846437385.224442</v>
      </c>
      <c r="F17" s="100">
        <f t="shared" si="2"/>
        <v>5629911999.0487814</v>
      </c>
      <c r="H17" s="100">
        <f t="shared" si="3"/>
        <v>7341184965.801775</v>
      </c>
    </row>
    <row r="18" spans="2:8" x14ac:dyDescent="0.25">
      <c r="B18" s="43" t="s">
        <v>17</v>
      </c>
      <c r="C18" s="54">
        <f t="shared" si="1"/>
        <v>27214446698.859592</v>
      </c>
      <c r="D18" s="62">
        <f t="shared" si="0"/>
        <v>77006184344.101456</v>
      </c>
      <c r="F18" s="103">
        <f t="shared" si="2"/>
        <v>4626723595.379858</v>
      </c>
      <c r="H18" s="103">
        <f t="shared" si="3"/>
        <v>64860998134.614922</v>
      </c>
    </row>
    <row r="19" spans="2:8" x14ac:dyDescent="0.25">
      <c r="B19" s="33" t="s">
        <v>16</v>
      </c>
      <c r="C19" s="55">
        <f t="shared" si="1"/>
        <v>79525189318.807434</v>
      </c>
      <c r="D19" s="63">
        <f t="shared" si="0"/>
        <v>100441948640.32683</v>
      </c>
      <c r="F19" s="100">
        <f t="shared" si="2"/>
        <v>5500622396.7864494</v>
      </c>
      <c r="H19" s="100">
        <f t="shared" si="3"/>
        <v>9444450874.3089237</v>
      </c>
    </row>
    <row r="20" spans="2:8" x14ac:dyDescent="0.25">
      <c r="B20" s="43" t="s">
        <v>20</v>
      </c>
      <c r="C20" s="54">
        <f t="shared" si="1"/>
        <v>68688391144.17086</v>
      </c>
      <c r="D20" s="62">
        <f t="shared" si="0"/>
        <v>87298484795.895355</v>
      </c>
      <c r="F20" s="103">
        <f t="shared" si="2"/>
        <v>4574357997.6795549</v>
      </c>
      <c r="H20" s="103">
        <f t="shared" si="3"/>
        <v>74166267345.316772</v>
      </c>
    </row>
    <row r="21" spans="2:8" x14ac:dyDescent="0.25">
      <c r="B21" s="33" t="s">
        <v>18</v>
      </c>
      <c r="C21" s="55">
        <f t="shared" si="1"/>
        <v>39176594531.885269</v>
      </c>
      <c r="D21" s="63">
        <f t="shared" si="0"/>
        <v>96613512936.563065</v>
      </c>
      <c r="F21" s="100">
        <f t="shared" si="2"/>
        <v>5627840671.3465986</v>
      </c>
      <c r="H21" s="100">
        <f t="shared" si="3"/>
        <v>9350401143.3526707</v>
      </c>
    </row>
    <row r="22" spans="2:8" x14ac:dyDescent="0.25">
      <c r="B22" s="47" t="s">
        <v>19</v>
      </c>
      <c r="C22" s="56">
        <f t="shared" si="1"/>
        <v>33706626641.205055</v>
      </c>
      <c r="D22" s="64">
        <f t="shared" si="0"/>
        <v>81691273846.801178</v>
      </c>
      <c r="F22" s="104">
        <f t="shared" si="2"/>
        <v>4638342768.2458258</v>
      </c>
      <c r="H22" s="104">
        <f t="shared" si="3"/>
        <v>68905330829.15213</v>
      </c>
    </row>
    <row r="24" spans="2:8" x14ac:dyDescent="0.25">
      <c r="B24" s="2" t="s">
        <v>215</v>
      </c>
    </row>
    <row r="25" spans="2:8" x14ac:dyDescent="0.25">
      <c r="B25" s="51" t="s">
        <v>21</v>
      </c>
      <c r="C25" s="52" t="s">
        <v>8</v>
      </c>
      <c r="D25" s="52" t="s">
        <v>9</v>
      </c>
      <c r="E25" s="52" t="s">
        <v>10</v>
      </c>
      <c r="F25" s="97" t="s">
        <v>11</v>
      </c>
      <c r="G25" s="52" t="s">
        <v>7</v>
      </c>
    </row>
    <row r="26" spans="2:8" x14ac:dyDescent="0.25">
      <c r="B26" s="33" t="s">
        <v>13</v>
      </c>
      <c r="C26" s="53">
        <f>C15*$L$13/10^9</f>
        <v>114.36691136893002</v>
      </c>
      <c r="D26" s="57">
        <f>D15*$L$14/10^9</f>
        <v>264.41739179455601</v>
      </c>
      <c r="E26" s="57">
        <f>F15*$L$15/10^9</f>
        <v>15.48338318550122</v>
      </c>
      <c r="F26" s="57">
        <f t="shared" ref="F26:F33" si="4">H15*$L$16/10^9</f>
        <v>6.2572079751638476</v>
      </c>
      <c r="G26" s="98">
        <f>SUM(C26:F26)</f>
        <v>400.52489432415109</v>
      </c>
    </row>
    <row r="27" spans="2:8" x14ac:dyDescent="0.25">
      <c r="B27" s="34" t="s">
        <v>14</v>
      </c>
      <c r="C27" s="72">
        <f t="shared" ref="C27:C33" si="5">C16*$L$13/10^9</f>
        <v>98.131433556238918</v>
      </c>
      <c r="D27" s="73">
        <f t="shared" ref="D27:D33" si="6">D16*$L$14/10^9</f>
        <v>222.60506391075558</v>
      </c>
      <c r="E27" s="73">
        <f t="shared" ref="E27:E33" si="7">F16*$L$15/10^9</f>
        <v>12.618848207004952</v>
      </c>
      <c r="F27" s="73">
        <f t="shared" si="4"/>
        <v>51.542733311716034</v>
      </c>
      <c r="G27" s="99">
        <f t="shared" ref="G27:G33" si="8">SUM(C27:F27)</f>
        <v>384.89807898571542</v>
      </c>
    </row>
    <row r="28" spans="2:8" x14ac:dyDescent="0.25">
      <c r="B28" s="33" t="s">
        <v>15</v>
      </c>
      <c r="C28" s="55">
        <f t="shared" si="5"/>
        <v>71.361329393773048</v>
      </c>
      <c r="D28" s="59">
        <f t="shared" si="6"/>
        <v>240.23431902148752</v>
      </c>
      <c r="E28" s="59">
        <f t="shared" si="7"/>
        <v>15.155723101439319</v>
      </c>
      <c r="F28" s="59">
        <f t="shared" si="4"/>
        <v>4.9259351120529908</v>
      </c>
      <c r="G28" s="100">
        <f t="shared" si="8"/>
        <v>331.67730662875289</v>
      </c>
    </row>
    <row r="29" spans="2:8" x14ac:dyDescent="0.25">
      <c r="B29" s="34" t="s">
        <v>17</v>
      </c>
      <c r="C29" s="72">
        <f t="shared" si="5"/>
        <v>61.829317888540068</v>
      </c>
      <c r="D29" s="73">
        <f t="shared" si="6"/>
        <v>203.63515387954189</v>
      </c>
      <c r="E29" s="73">
        <f t="shared" si="7"/>
        <v>12.45513991876258</v>
      </c>
      <c r="F29" s="73">
        <f t="shared" si="4"/>
        <v>43.521729748326614</v>
      </c>
      <c r="G29" s="99">
        <f t="shared" si="8"/>
        <v>321.44134143517118</v>
      </c>
    </row>
    <row r="30" spans="2:8" x14ac:dyDescent="0.25">
      <c r="B30" s="33" t="s">
        <v>16</v>
      </c>
      <c r="C30" s="55">
        <f t="shared" si="5"/>
        <v>180.67566336907817</v>
      </c>
      <c r="D30" s="59">
        <f t="shared" si="6"/>
        <v>265.6086889844803</v>
      </c>
      <c r="E30" s="59">
        <f t="shared" si="7"/>
        <v>14.807675492149123</v>
      </c>
      <c r="F30" s="59">
        <f t="shared" si="4"/>
        <v>6.3372265366612881</v>
      </c>
      <c r="G30" s="100">
        <f t="shared" si="8"/>
        <v>467.42925438236887</v>
      </c>
    </row>
    <row r="31" spans="2:8" x14ac:dyDescent="0.25">
      <c r="B31" s="34" t="s">
        <v>20</v>
      </c>
      <c r="C31" s="72">
        <f t="shared" si="5"/>
        <v>156.0552164921761</v>
      </c>
      <c r="D31" s="73">
        <f t="shared" si="6"/>
        <v>230.85211319426568</v>
      </c>
      <c r="E31" s="73">
        <f t="shared" si="7"/>
        <v>12.314171729753363</v>
      </c>
      <c r="F31" s="73">
        <f t="shared" si="4"/>
        <v>49.765565388707557</v>
      </c>
      <c r="G31" s="99">
        <f t="shared" si="8"/>
        <v>448.98706680490272</v>
      </c>
    </row>
    <row r="32" spans="2:8" x14ac:dyDescent="0.25">
      <c r="B32" s="33" t="s">
        <v>18</v>
      </c>
      <c r="C32" s="55">
        <f t="shared" si="5"/>
        <v>89.0064804148261</v>
      </c>
      <c r="D32" s="59">
        <f t="shared" si="6"/>
        <v>255.48477360944739</v>
      </c>
      <c r="E32" s="59">
        <f t="shared" si="7"/>
        <v>15.150147087265045</v>
      </c>
      <c r="F32" s="59">
        <f t="shared" si="4"/>
        <v>6.2741191671896424</v>
      </c>
      <c r="G32" s="100">
        <f t="shared" si="8"/>
        <v>365.9155202787282</v>
      </c>
    </row>
    <row r="33" spans="2:7" x14ac:dyDescent="0.25">
      <c r="B33" s="35" t="s">
        <v>19</v>
      </c>
      <c r="C33" s="75">
        <f t="shared" si="5"/>
        <v>76.579096264952994</v>
      </c>
      <c r="D33" s="76">
        <f t="shared" si="6"/>
        <v>216.02440456048106</v>
      </c>
      <c r="E33" s="76">
        <f t="shared" si="7"/>
        <v>12.486418732117764</v>
      </c>
      <c r="F33" s="76">
        <f t="shared" si="4"/>
        <v>46.235476986361085</v>
      </c>
      <c r="G33" s="101">
        <f t="shared" si="8"/>
        <v>351.32539654391292</v>
      </c>
    </row>
  </sheetData>
  <mergeCells count="1">
    <mergeCell ref="K1:N1"/>
  </mergeCells>
  <hyperlinks>
    <hyperlink ref="N13" r:id="rId1" xr:uid="{EEF8C366-0A66-48DB-8FD0-ECBC11185B12}"/>
    <hyperlink ref="N14" r:id="rId2" xr:uid="{FD67AE9B-0C6A-44BE-8499-94B7E3AF8839}"/>
    <hyperlink ref="N15" r:id="rId3" xr:uid="{49E4CE6C-9C80-4CEB-9588-4C215F7F2BB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VSM output</vt:lpstr>
      <vt:lpstr>Value-add - EV</vt:lpstr>
      <vt:lpstr>Value-add - ICEV</vt:lpstr>
      <vt:lpstr>Jobs - EV</vt:lpstr>
      <vt:lpstr>Jobs - ICEV</vt:lpstr>
      <vt:lpstr>Oil import</vt:lpstr>
      <vt:lpstr>Revenue</vt:lpstr>
      <vt:lpstr>GHG emissions</vt:lpstr>
      <vt:lpstr>CO Emissions</vt:lpstr>
      <vt:lpstr>NOx Emissions</vt:lpstr>
      <vt:lpstr>PM Emissions</vt:lpstr>
      <vt:lpstr>TCO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Harsimran Kaur</dc:creator>
  <cp:lastModifiedBy>Harsimran Kaur</cp:lastModifiedBy>
  <dcterms:created xsi:type="dcterms:W3CDTF">2015-06-05T18:17:20Z</dcterms:created>
  <dcterms:modified xsi:type="dcterms:W3CDTF">2020-11-10T18:25:02Z</dcterms:modified>
</cp:coreProperties>
</file>